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urce\FFT\TEST\FFT\"/>
    </mc:Choice>
  </mc:AlternateContent>
  <bookViews>
    <workbookView xWindow="0" yWindow="0" windowWidth="20490" windowHeight="7530"/>
  </bookViews>
  <sheets>
    <sheet name="FFT Example" sheetId="1" r:id="rId1"/>
    <sheet name="SineWave" sheetId="2" r:id="rId2"/>
    <sheet name="Fixed Point Tes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2" i="1"/>
  <c r="I4" i="3" l="1"/>
  <c r="I5" i="3" s="1"/>
  <c r="G4" i="3"/>
  <c r="G5" i="3" s="1"/>
  <c r="E4" i="3"/>
  <c r="E5" i="3" s="1"/>
  <c r="C5" i="3"/>
  <c r="C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G14" i="3"/>
  <c r="G13" i="3"/>
  <c r="G12" i="3"/>
  <c r="G11" i="3"/>
  <c r="G10" i="3"/>
  <c r="G9" i="3"/>
  <c r="G8" i="3"/>
  <c r="G7" i="3"/>
  <c r="E10" i="3"/>
  <c r="E9" i="3"/>
  <c r="E8" i="3"/>
  <c r="E7" i="3"/>
  <c r="C8" i="3"/>
  <c r="C7" i="3"/>
  <c r="H12" i="3"/>
  <c r="H20" i="3" s="1"/>
  <c r="H11" i="3"/>
  <c r="H10" i="3"/>
  <c r="H13" i="3" s="1"/>
  <c r="H17" i="3" s="1"/>
  <c r="H22" i="3" s="1"/>
  <c r="H9" i="3"/>
  <c r="H14" i="3" s="1"/>
  <c r="H18" i="3" s="1"/>
  <c r="H21" i="3" s="1"/>
  <c r="H19" i="3" l="1"/>
  <c r="G21" i="2"/>
  <c r="G20" i="2"/>
  <c r="G19" i="2"/>
  <c r="L14" i="2"/>
  <c r="L16" i="2" s="1"/>
  <c r="L15" i="2"/>
  <c r="I15" i="2"/>
  <c r="J15" i="2"/>
  <c r="K15" i="2" s="1"/>
  <c r="H15" i="2"/>
  <c r="K16" i="2"/>
  <c r="K14" i="2"/>
  <c r="J16" i="2"/>
  <c r="J14" i="2"/>
  <c r="I16" i="2"/>
  <c r="I14" i="2"/>
  <c r="H16" i="2"/>
  <c r="H14" i="2"/>
  <c r="G16" i="2"/>
  <c r="G15" i="2"/>
  <c r="D2" i="2"/>
  <c r="K3" i="2" l="1"/>
  <c r="J3" i="2"/>
  <c r="I3" i="2"/>
  <c r="H3" i="2"/>
  <c r="G3" i="2"/>
  <c r="G2" i="2"/>
  <c r="G11" i="2" s="1"/>
  <c r="H2" i="2" l="1"/>
  <c r="B3" i="2"/>
  <c r="C3" i="2" s="1"/>
  <c r="D3" i="2" s="1"/>
  <c r="B4" i="2"/>
  <c r="C4" i="2" s="1"/>
  <c r="D4" i="2" s="1"/>
  <c r="B5" i="2"/>
  <c r="C5" i="2" s="1"/>
  <c r="D5" i="2" s="1"/>
  <c r="B6" i="2"/>
  <c r="C6" i="2" s="1"/>
  <c r="D6" i="2" s="1"/>
  <c r="B7" i="2"/>
  <c r="C7" i="2" s="1"/>
  <c r="D7" i="2" s="1"/>
  <c r="B8" i="2"/>
  <c r="C8" i="2" s="1"/>
  <c r="D8" i="2" s="1"/>
  <c r="B9" i="2"/>
  <c r="C9" i="2" s="1"/>
  <c r="D9" i="2" s="1"/>
  <c r="B10" i="2"/>
  <c r="C10" i="2" s="1"/>
  <c r="D10" i="2" s="1"/>
  <c r="B11" i="2"/>
  <c r="C11" i="2" s="1"/>
  <c r="D11" i="2" s="1"/>
  <c r="B12" i="2"/>
  <c r="C12" i="2" s="1"/>
  <c r="D12" i="2" s="1"/>
  <c r="B13" i="2"/>
  <c r="C13" i="2" s="1"/>
  <c r="D13" i="2" s="1"/>
  <c r="B14" i="2"/>
  <c r="C14" i="2" s="1"/>
  <c r="D14" i="2" s="1"/>
  <c r="B15" i="2"/>
  <c r="C15" i="2" s="1"/>
  <c r="D15" i="2" s="1"/>
  <c r="B16" i="2"/>
  <c r="C16" i="2" s="1"/>
  <c r="D16" i="2" s="1"/>
  <c r="B17" i="2"/>
  <c r="C17" i="2" s="1"/>
  <c r="D17" i="2" s="1"/>
  <c r="B18" i="2"/>
  <c r="C18" i="2" s="1"/>
  <c r="D18" i="2" s="1"/>
  <c r="B19" i="2"/>
  <c r="C19" i="2" s="1"/>
  <c r="D19" i="2" s="1"/>
  <c r="B20" i="2"/>
  <c r="C20" i="2" s="1"/>
  <c r="D20" i="2" s="1"/>
  <c r="B21" i="2"/>
  <c r="C21" i="2" s="1"/>
  <c r="D21" i="2" s="1"/>
  <c r="B22" i="2"/>
  <c r="C22" i="2" s="1"/>
  <c r="D22" i="2" s="1"/>
  <c r="B23" i="2"/>
  <c r="C23" i="2" s="1"/>
  <c r="D23" i="2" s="1"/>
  <c r="B24" i="2"/>
  <c r="C24" i="2" s="1"/>
  <c r="D24" i="2" s="1"/>
  <c r="B25" i="2"/>
  <c r="C25" i="2" s="1"/>
  <c r="D25" i="2" s="1"/>
  <c r="B26" i="2"/>
  <c r="C26" i="2" s="1"/>
  <c r="D26" i="2" s="1"/>
  <c r="B27" i="2"/>
  <c r="C27" i="2" s="1"/>
  <c r="D27" i="2" s="1"/>
  <c r="B28" i="2"/>
  <c r="C28" i="2" s="1"/>
  <c r="D28" i="2" s="1"/>
  <c r="B29" i="2"/>
  <c r="C29" i="2" s="1"/>
  <c r="D29" i="2" s="1"/>
  <c r="B30" i="2"/>
  <c r="C30" i="2" s="1"/>
  <c r="D30" i="2" s="1"/>
  <c r="B31" i="2"/>
  <c r="C31" i="2" s="1"/>
  <c r="D31" i="2" s="1"/>
  <c r="B32" i="2"/>
  <c r="C32" i="2" s="1"/>
  <c r="D32" i="2" s="1"/>
  <c r="B33" i="2"/>
  <c r="C33" i="2" s="1"/>
  <c r="D33" i="2" s="1"/>
  <c r="B34" i="2"/>
  <c r="C34" i="2" s="1"/>
  <c r="D34" i="2" s="1"/>
  <c r="B35" i="2"/>
  <c r="C35" i="2" s="1"/>
  <c r="D35" i="2" s="1"/>
  <c r="B36" i="2"/>
  <c r="C36" i="2" s="1"/>
  <c r="D36" i="2" s="1"/>
  <c r="B37" i="2"/>
  <c r="C37" i="2" s="1"/>
  <c r="D37" i="2" s="1"/>
  <c r="B38" i="2"/>
  <c r="C38" i="2" s="1"/>
  <c r="D38" i="2" s="1"/>
  <c r="B39" i="2"/>
  <c r="C39" i="2" s="1"/>
  <c r="D39" i="2" s="1"/>
  <c r="B40" i="2"/>
  <c r="C40" i="2" s="1"/>
  <c r="D40" i="2" s="1"/>
  <c r="B41" i="2"/>
  <c r="C41" i="2" s="1"/>
  <c r="D41" i="2" s="1"/>
  <c r="B42" i="2"/>
  <c r="C42" i="2" s="1"/>
  <c r="D42" i="2" s="1"/>
  <c r="B43" i="2"/>
  <c r="C43" i="2" s="1"/>
  <c r="D43" i="2" s="1"/>
  <c r="B44" i="2"/>
  <c r="C44" i="2" s="1"/>
  <c r="D44" i="2" s="1"/>
  <c r="B45" i="2"/>
  <c r="C45" i="2" s="1"/>
  <c r="D45" i="2" s="1"/>
  <c r="B46" i="2"/>
  <c r="C46" i="2" s="1"/>
  <c r="D46" i="2" s="1"/>
  <c r="B47" i="2"/>
  <c r="C47" i="2" s="1"/>
  <c r="D47" i="2" s="1"/>
  <c r="B48" i="2"/>
  <c r="C48" i="2" s="1"/>
  <c r="D48" i="2" s="1"/>
  <c r="B49" i="2"/>
  <c r="C49" i="2" s="1"/>
  <c r="D49" i="2" s="1"/>
  <c r="B50" i="2"/>
  <c r="C50" i="2" s="1"/>
  <c r="D50" i="2" s="1"/>
  <c r="B51" i="2"/>
  <c r="C51" i="2" s="1"/>
  <c r="D51" i="2" s="1"/>
  <c r="B52" i="2"/>
  <c r="C52" i="2" s="1"/>
  <c r="D52" i="2" s="1"/>
  <c r="B53" i="2"/>
  <c r="C53" i="2" s="1"/>
  <c r="D53" i="2" s="1"/>
  <c r="B54" i="2"/>
  <c r="C54" i="2" s="1"/>
  <c r="D54" i="2" s="1"/>
  <c r="B55" i="2"/>
  <c r="C55" i="2" s="1"/>
  <c r="D55" i="2" s="1"/>
  <c r="B56" i="2"/>
  <c r="C56" i="2" s="1"/>
  <c r="D56" i="2" s="1"/>
  <c r="B57" i="2"/>
  <c r="C57" i="2" s="1"/>
  <c r="D57" i="2" s="1"/>
  <c r="B58" i="2"/>
  <c r="C58" i="2" s="1"/>
  <c r="D58" i="2" s="1"/>
  <c r="B59" i="2"/>
  <c r="C59" i="2" s="1"/>
  <c r="D59" i="2" s="1"/>
  <c r="B60" i="2"/>
  <c r="C60" i="2" s="1"/>
  <c r="D60" i="2" s="1"/>
  <c r="B61" i="2"/>
  <c r="C61" i="2" s="1"/>
  <c r="D61" i="2" s="1"/>
  <c r="B62" i="2"/>
  <c r="C62" i="2" s="1"/>
  <c r="D62" i="2" s="1"/>
  <c r="B63" i="2"/>
  <c r="C63" i="2" s="1"/>
  <c r="D63" i="2" s="1"/>
  <c r="B64" i="2"/>
  <c r="C64" i="2" s="1"/>
  <c r="D64" i="2" s="1"/>
  <c r="B65" i="2"/>
  <c r="C65" i="2" s="1"/>
  <c r="D65" i="2" s="1"/>
  <c r="B2" i="2"/>
  <c r="B2" i="1"/>
  <c r="B3" i="1"/>
  <c r="C3" i="1" s="1"/>
  <c r="B4" i="1"/>
  <c r="C4" i="1" s="1"/>
  <c r="B5" i="1"/>
  <c r="B6" i="1"/>
  <c r="B7" i="1"/>
  <c r="B8" i="1"/>
  <c r="C8" i="1" s="1"/>
  <c r="B9" i="1"/>
  <c r="C9" i="1" s="1"/>
  <c r="B10" i="1"/>
  <c r="C10" i="1" s="1"/>
  <c r="B11" i="1"/>
  <c r="C11" i="1" s="1"/>
  <c r="B12" i="1"/>
  <c r="C12" i="1" s="1"/>
  <c r="B13" i="1"/>
  <c r="B14" i="1"/>
  <c r="B15" i="1"/>
  <c r="B16" i="1"/>
  <c r="C16" i="1" s="1"/>
  <c r="B17" i="1"/>
  <c r="C17" i="1" s="1"/>
  <c r="B18" i="1"/>
  <c r="C18" i="1" s="1"/>
  <c r="B19" i="1"/>
  <c r="C19" i="1" s="1"/>
  <c r="B20" i="1"/>
  <c r="C20" i="1" s="1"/>
  <c r="B21" i="1"/>
  <c r="B22" i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B46" i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B62" i="1"/>
  <c r="C62" i="1" s="1"/>
  <c r="B63" i="1"/>
  <c r="C63" i="1" s="1"/>
  <c r="B64" i="1"/>
  <c r="C64" i="1" s="1"/>
  <c r="B65" i="1"/>
  <c r="C65" i="1" s="1"/>
  <c r="C2" i="1"/>
  <c r="I1" i="1"/>
  <c r="D4" i="1" s="1"/>
  <c r="D50" i="1"/>
  <c r="C5" i="1"/>
  <c r="C6" i="1"/>
  <c r="C7" i="1"/>
  <c r="C13" i="1"/>
  <c r="C14" i="1"/>
  <c r="C15" i="1"/>
  <c r="C21" i="1"/>
  <c r="C22" i="1"/>
  <c r="C29" i="1"/>
  <c r="C37" i="1"/>
  <c r="C45" i="1"/>
  <c r="C46" i="1"/>
  <c r="C53" i="1"/>
  <c r="C61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G4" i="2" l="1"/>
  <c r="G5" i="2" s="1"/>
  <c r="G6" i="2" s="1"/>
  <c r="H11" i="2"/>
  <c r="I2" i="2"/>
  <c r="D51" i="1"/>
  <c r="D43" i="1"/>
  <c r="D42" i="1"/>
  <c r="D35" i="1"/>
  <c r="D2" i="1"/>
  <c r="D27" i="1"/>
  <c r="D59" i="1"/>
  <c r="D19" i="1"/>
  <c r="D58" i="1"/>
  <c r="D11" i="1"/>
  <c r="D3" i="1"/>
  <c r="D65" i="1"/>
  <c r="D57" i="1"/>
  <c r="D49" i="1"/>
  <c r="D41" i="1"/>
  <c r="D33" i="1"/>
  <c r="D25" i="1"/>
  <c r="D17" i="1"/>
  <c r="D9" i="1"/>
  <c r="D64" i="1"/>
  <c r="D56" i="1"/>
  <c r="D48" i="1"/>
  <c r="D40" i="1"/>
  <c r="D32" i="1"/>
  <c r="D24" i="1"/>
  <c r="D16" i="1"/>
  <c r="D8" i="1"/>
  <c r="D18" i="1"/>
  <c r="D55" i="1"/>
  <c r="D47" i="1"/>
  <c r="D39" i="1"/>
  <c r="D31" i="1"/>
  <c r="D23" i="1"/>
  <c r="D15" i="1"/>
  <c r="D7" i="1"/>
  <c r="D62" i="1"/>
  <c r="D54" i="1"/>
  <c r="D46" i="1"/>
  <c r="D38" i="1"/>
  <c r="D30" i="1"/>
  <c r="D22" i="1"/>
  <c r="D14" i="1"/>
  <c r="D6" i="1"/>
  <c r="D34" i="1"/>
  <c r="D26" i="1"/>
  <c r="D10" i="1"/>
  <c r="D63" i="1"/>
  <c r="D61" i="1"/>
  <c r="D53" i="1"/>
  <c r="D45" i="1"/>
  <c r="D37" i="1"/>
  <c r="D29" i="1"/>
  <c r="D21" i="1"/>
  <c r="D13" i="1"/>
  <c r="D5" i="1"/>
  <c r="D60" i="1"/>
  <c r="D52" i="1"/>
  <c r="D44" i="1"/>
  <c r="D36" i="1"/>
  <c r="D28" i="1"/>
  <c r="D20" i="1"/>
  <c r="D12" i="1"/>
  <c r="G8" i="2" l="1"/>
  <c r="G9" i="2" s="1"/>
  <c r="J2" i="2"/>
  <c r="I11" i="2"/>
  <c r="G7" i="2"/>
  <c r="H4" i="2"/>
  <c r="H5" i="2" s="1"/>
  <c r="H8" i="2" s="1"/>
  <c r="H6" i="2"/>
  <c r="G10" i="2" l="1"/>
  <c r="K2" i="2"/>
  <c r="J11" i="2"/>
  <c r="I4" i="2"/>
  <c r="I5" i="2" s="1"/>
  <c r="H7" i="2"/>
  <c r="H10" i="2"/>
  <c r="H9" i="2"/>
  <c r="I7" i="2" l="1"/>
  <c r="I6" i="2"/>
  <c r="L2" i="2"/>
  <c r="K4" i="2" s="1"/>
  <c r="K5" i="2" s="1"/>
  <c r="K11" i="2"/>
  <c r="J4" i="2"/>
  <c r="J5" i="2" s="1"/>
  <c r="I8" i="2"/>
  <c r="I10" i="2" s="1"/>
  <c r="I9" i="2"/>
  <c r="K7" i="2" l="1"/>
  <c r="K6" i="2"/>
  <c r="K8" i="2"/>
  <c r="J7" i="2"/>
  <c r="J6" i="2"/>
  <c r="J8" i="2"/>
  <c r="J9" i="2" l="1"/>
  <c r="J10" i="2"/>
  <c r="K9" i="2"/>
  <c r="K10" i="2"/>
</calcChain>
</file>

<file path=xl/sharedStrings.xml><?xml version="1.0" encoding="utf-8"?>
<sst xmlns="http://schemas.openxmlformats.org/spreadsheetml/2006/main" count="234" uniqueCount="100">
  <si>
    <t>Time</t>
  </si>
  <si>
    <t>Data</t>
  </si>
  <si>
    <t>FFT Freq</t>
  </si>
  <si>
    <t>FFT Mag</t>
  </si>
  <si>
    <t>FFT Complex</t>
  </si>
  <si>
    <t>0</t>
  </si>
  <si>
    <t>-96i</t>
  </si>
  <si>
    <t>-32i</t>
  </si>
  <si>
    <t>32i</t>
  </si>
  <si>
    <t>96i</t>
  </si>
  <si>
    <t>fs</t>
  </si>
  <si>
    <t>tmax</t>
  </si>
  <si>
    <t>Data Scaled</t>
  </si>
  <si>
    <t>2</t>
  </si>
  <si>
    <t>8,52868276425868i</t>
  </si>
  <si>
    <t>-2,00000000007504-95979,5664979901i</t>
  </si>
  <si>
    <t>-1,19358279454285i</t>
  </si>
  <si>
    <t>-32003,5176821313i</t>
  </si>
  <si>
    <t>-2,00000000001513+3,84871408472128i</t>
  </si>
  <si>
    <t>-2,24793621683224i</t>
  </si>
  <si>
    <t>2,25891567120993i</t>
  </si>
  <si>
    <t>-2,00000000000375+4,6001667780715i</t>
  </si>
  <si>
    <t>0,650163080565108i</t>
  </si>
  <si>
    <t>2,07673635385428i</t>
  </si>
  <si>
    <t>-2,00000000007048+5,1849547032034i</t>
  </si>
  <si>
    <t>-3,86199141114709i</t>
  </si>
  <si>
    <t>3,86199141114205i</t>
  </si>
  <si>
    <t>-1,999999999995-5,18495470323251i</t>
  </si>
  <si>
    <t>-2,07673635386233i</t>
  </si>
  <si>
    <t>-0,650163080570564i</t>
  </si>
  <si>
    <t>-2,00000000001669-4,60016677808773i</t>
  </si>
  <si>
    <t>-2,25891567122473i</t>
  </si>
  <si>
    <t>2,24793621681815i</t>
  </si>
  <si>
    <t>-2,00000000000081-3,84871408473416i</t>
  </si>
  <si>
    <t>32003,5176821313i</t>
  </si>
  <si>
    <t>1,19358279456909i</t>
  </si>
  <si>
    <t>-1,9999999998231+95979,5664979902i</t>
  </si>
  <si>
    <t>-8,5286827642393i</t>
  </si>
  <si>
    <t>N</t>
  </si>
  <si>
    <t>i/N</t>
  </si>
  <si>
    <t>sin(2*pi*i/N)</t>
  </si>
  <si>
    <t>SineWave 64 points</t>
  </si>
  <si>
    <t>N=</t>
  </si>
  <si>
    <t>M=</t>
  </si>
  <si>
    <t>LE=</t>
  </si>
  <si>
    <t>LE2=</t>
  </si>
  <si>
    <t>SR=</t>
  </si>
  <si>
    <t>SI=</t>
  </si>
  <si>
    <t>SR NORM=</t>
  </si>
  <si>
    <t>SI NORM=</t>
  </si>
  <si>
    <t>L=</t>
  </si>
  <si>
    <t>INTEGER FFT</t>
  </si>
  <si>
    <t>l=</t>
  </si>
  <si>
    <t>k=</t>
  </si>
  <si>
    <t>istep=</t>
  </si>
  <si>
    <t>m=</t>
  </si>
  <si>
    <t>j=</t>
  </si>
  <si>
    <t>wr=</t>
  </si>
  <si>
    <t>wi=</t>
  </si>
  <si>
    <t>Angles Evo</t>
  </si>
  <si>
    <t>UR=</t>
  </si>
  <si>
    <t>UI=</t>
  </si>
  <si>
    <t>UR….</t>
  </si>
  <si>
    <t>UI…..</t>
  </si>
  <si>
    <t>deg</t>
  </si>
  <si>
    <t>1</t>
  </si>
  <si>
    <t>0,707106781186548+0,707106781186547i</t>
  </si>
  <si>
    <t>-0,947210714260612i</t>
  </si>
  <si>
    <t>-0,707106781186546+0,707106781186549i</t>
  </si>
  <si>
    <t>-1,00000000000203-2862,98835081234i</t>
  </si>
  <si>
    <t>-0,707106781186548-0,707106781186547i</t>
  </si>
  <si>
    <t>-0,604081490353077i</t>
  </si>
  <si>
    <t>0,707106781186546-0,707106781186549i</t>
  </si>
  <si>
    <t>1+1,17157287525381i</t>
  </si>
  <si>
    <t>-965,459393207314i</t>
  </si>
  <si>
    <t>-1,00000000000033+4,49033620445271i</t>
  </si>
  <si>
    <t>-1,94619412613243i</t>
  </si>
  <si>
    <t>1+4i</t>
  </si>
  <si>
    <t>4,74688231952346i</t>
  </si>
  <si>
    <t>-1,00000000000012+3,67446132602498i</t>
  </si>
  <si>
    <t>9,71216410910074E-02i</t>
  </si>
  <si>
    <t>0,999999999999993-6,82842712474619i</t>
  </si>
  <si>
    <t>2,46296790170705i</t>
  </si>
  <si>
    <t>-1,00000000000229+0,195774309233457i</t>
  </si>
  <si>
    <t>-4,74359972494975i</t>
  </si>
  <si>
    <t>4,74359972494961i</t>
  </si>
  <si>
    <t>-0,999999999999988-0,195774309233911i</t>
  </si>
  <si>
    <t>-2,46296790170729i</t>
  </si>
  <si>
    <t>1+6,82842712474619i</t>
  </si>
  <si>
    <t>-9,71216410912348E-02i</t>
  </si>
  <si>
    <t>-1,00000000000038-3,67446132602555i</t>
  </si>
  <si>
    <t>-4,74688231952389i</t>
  </si>
  <si>
    <t>0,999999999999996-4i</t>
  </si>
  <si>
    <t>1,94619412613203i</t>
  </si>
  <si>
    <t>-1,00000000000008-4,49033620445328i</t>
  </si>
  <si>
    <t>965,459393207314i</t>
  </si>
  <si>
    <t>1-1,17157287525381i</t>
  </si>
  <si>
    <t>0,604081490353777i</t>
  </si>
  <si>
    <t>-0,999999999994782+2862,98835081234i</t>
  </si>
  <si>
    <t>0,947210714261191i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</si>
</sst>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'FFT Example'!$B$2:$B$33</c:f>
              <c:numCache>
                <c:formatCode>General</c:formatCode>
                <c:ptCount val="32"/>
                <c:pt idx="0">
                  <c:v>0</c:v>
                </c:pt>
                <c:pt idx="1">
                  <c:v>0.625</c:v>
                </c:pt>
                <c:pt idx="2">
                  <c:v>1.25</c:v>
                </c:pt>
                <c:pt idx="3">
                  <c:v>1.875</c:v>
                </c:pt>
                <c:pt idx="4">
                  <c:v>2.5</c:v>
                </c:pt>
                <c:pt idx="5">
                  <c:v>3.125</c:v>
                </c:pt>
                <c:pt idx="6">
                  <c:v>3.75</c:v>
                </c:pt>
                <c:pt idx="7">
                  <c:v>4.375</c:v>
                </c:pt>
                <c:pt idx="8">
                  <c:v>5</c:v>
                </c:pt>
                <c:pt idx="9">
                  <c:v>5.625</c:v>
                </c:pt>
                <c:pt idx="10">
                  <c:v>6.25</c:v>
                </c:pt>
                <c:pt idx="11">
                  <c:v>6.875</c:v>
                </c:pt>
                <c:pt idx="12">
                  <c:v>7.5</c:v>
                </c:pt>
                <c:pt idx="13">
                  <c:v>8.125</c:v>
                </c:pt>
                <c:pt idx="14">
                  <c:v>8.75</c:v>
                </c:pt>
                <c:pt idx="15">
                  <c:v>9.375</c:v>
                </c:pt>
                <c:pt idx="16">
                  <c:v>10</c:v>
                </c:pt>
                <c:pt idx="17">
                  <c:v>10.625</c:v>
                </c:pt>
                <c:pt idx="18">
                  <c:v>11.25</c:v>
                </c:pt>
                <c:pt idx="19">
                  <c:v>11.875</c:v>
                </c:pt>
                <c:pt idx="20">
                  <c:v>12.5</c:v>
                </c:pt>
                <c:pt idx="21">
                  <c:v>13.125</c:v>
                </c:pt>
                <c:pt idx="22">
                  <c:v>13.75</c:v>
                </c:pt>
                <c:pt idx="23">
                  <c:v>14.375</c:v>
                </c:pt>
                <c:pt idx="24">
                  <c:v>15</c:v>
                </c:pt>
                <c:pt idx="25">
                  <c:v>15.625</c:v>
                </c:pt>
                <c:pt idx="26">
                  <c:v>16.25</c:v>
                </c:pt>
                <c:pt idx="27">
                  <c:v>16.875</c:v>
                </c:pt>
                <c:pt idx="28">
                  <c:v>17.5</c:v>
                </c:pt>
                <c:pt idx="29">
                  <c:v>18.125</c:v>
                </c:pt>
                <c:pt idx="30">
                  <c:v>18.75</c:v>
                </c:pt>
                <c:pt idx="31">
                  <c:v>19.375</c:v>
                </c:pt>
              </c:numCache>
            </c:numRef>
          </c:cat>
          <c:val>
            <c:numRef>
              <c:f>'FFT Example'!$C$2:$C$33</c:f>
              <c:numCache>
                <c:formatCode>General</c:formatCode>
                <c:ptCount val="32"/>
                <c:pt idx="0">
                  <c:v>0</c:v>
                </c:pt>
                <c:pt idx="1">
                  <c:v>1.9795199093978146</c:v>
                </c:pt>
                <c:pt idx="2">
                  <c:v>3.0451998760709289</c:v>
                </c:pt>
                <c:pt idx="3">
                  <c:v>2.9667289195499884</c:v>
                </c:pt>
                <c:pt idx="4">
                  <c:v>2.2928932188134525</c:v>
                </c:pt>
                <c:pt idx="5">
                  <c:v>1.7908533171306296</c:v>
                </c:pt>
                <c:pt idx="6">
                  <c:v>1.7386369111945523</c:v>
                </c:pt>
                <c:pt idx="7">
                  <c:v>1.7036205301148715</c:v>
                </c:pt>
                <c:pt idx="8">
                  <c:v>1.0000000000000004</c:v>
                </c:pt>
                <c:pt idx="9">
                  <c:v>-0.59248006407566678</c:v>
                </c:pt>
                <c:pt idx="10">
                  <c:v>-2.5040037759247324</c:v>
                </c:pt>
                <c:pt idx="11">
                  <c:v>-3.7524238779370909</c:v>
                </c:pt>
                <c:pt idx="12">
                  <c:v>-3.7071067811865483</c:v>
                </c:pt>
                <c:pt idx="13">
                  <c:v>-2.5765482755177338</c:v>
                </c:pt>
                <c:pt idx="14">
                  <c:v>-1.1974408110483563</c:v>
                </c:pt>
                <c:pt idx="15">
                  <c:v>-0.31658068479272539</c:v>
                </c:pt>
                <c:pt idx="16">
                  <c:v>-1.22514845490862E-16</c:v>
                </c:pt>
                <c:pt idx="17">
                  <c:v>0.31658068479272472</c:v>
                </c:pt>
                <c:pt idx="18">
                  <c:v>1.197440811048355</c:v>
                </c:pt>
                <c:pt idx="19">
                  <c:v>2.576548275517732</c:v>
                </c:pt>
                <c:pt idx="20">
                  <c:v>3.7071067811865475</c:v>
                </c:pt>
                <c:pt idx="21">
                  <c:v>3.7524238779370904</c:v>
                </c:pt>
                <c:pt idx="22">
                  <c:v>2.5040037759247307</c:v>
                </c:pt>
                <c:pt idx="23">
                  <c:v>0.59248006407566389</c:v>
                </c:pt>
                <c:pt idx="24">
                  <c:v>-0.99999999999999889</c:v>
                </c:pt>
                <c:pt idx="25">
                  <c:v>-1.7036205301148688</c:v>
                </c:pt>
                <c:pt idx="26">
                  <c:v>-1.7386369111945521</c:v>
                </c:pt>
                <c:pt idx="27">
                  <c:v>-1.7908533171306291</c:v>
                </c:pt>
                <c:pt idx="28">
                  <c:v>-2.2928932188134512</c:v>
                </c:pt>
                <c:pt idx="29">
                  <c:v>-2.9667289195499866</c:v>
                </c:pt>
                <c:pt idx="30">
                  <c:v>-3.0451998760709316</c:v>
                </c:pt>
                <c:pt idx="31">
                  <c:v>-1.979519909397818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3-420E-B37F-591EDAA6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352072"/>
        <c:axId val="410352728"/>
      </c:lineChart>
      <c:catAx>
        <c:axId val="41035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0352728"/>
        <c:crosses val="autoZero"/>
        <c:auto val="1"/>
        <c:lblAlgn val="ctr"/>
        <c:lblOffset val="100"/>
        <c:noMultiLvlLbl val="0"/>
      </c:catAx>
      <c:valAx>
        <c:axId val="41035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035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'FFT Example'!$D$2:$D$65</c:f>
              <c:numCache>
                <c:formatCode>General</c:formatCode>
                <c:ptCount val="64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0.15000000000000002</c:v>
                </c:pt>
                <c:pt idx="7">
                  <c:v>0.17500000000000002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0.30000000000000004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</c:v>
                </c:pt>
                <c:pt idx="16">
                  <c:v>0.4</c:v>
                </c:pt>
                <c:pt idx="17">
                  <c:v>0.42500000000000004</c:v>
                </c:pt>
                <c:pt idx="18">
                  <c:v>0.45</c:v>
                </c:pt>
                <c:pt idx="19">
                  <c:v>0.47500000000000003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0.57500000000000007</c:v>
                </c:pt>
                <c:pt idx="24">
                  <c:v>0.60000000000000009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0.70000000000000007</c:v>
                </c:pt>
                <c:pt idx="29">
                  <c:v>0.72500000000000009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0.82500000000000007</c:v>
                </c:pt>
                <c:pt idx="34">
                  <c:v>0.85000000000000009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0.95000000000000007</c:v>
                </c:pt>
                <c:pt idx="39">
                  <c:v>0.97500000000000009</c:v>
                </c:pt>
                <c:pt idx="40">
                  <c:v>1</c:v>
                </c:pt>
                <c:pt idx="41">
                  <c:v>1.0250000000000001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1.1500000000000001</c:v>
                </c:pt>
                <c:pt idx="47">
                  <c:v>1.175</c:v>
                </c:pt>
                <c:pt idx="48">
                  <c:v>1.2000000000000002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1.2750000000000001</c:v>
                </c:pt>
                <c:pt idx="52">
                  <c:v>1.3</c:v>
                </c:pt>
                <c:pt idx="53">
                  <c:v>1.3250000000000002</c:v>
                </c:pt>
                <c:pt idx="54">
                  <c:v>1.35</c:v>
                </c:pt>
                <c:pt idx="55">
                  <c:v>1.375</c:v>
                </c:pt>
                <c:pt idx="56">
                  <c:v>1.4000000000000001</c:v>
                </c:pt>
                <c:pt idx="57">
                  <c:v>1.425</c:v>
                </c:pt>
                <c:pt idx="58">
                  <c:v>1.4500000000000002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1.5250000000000001</c:v>
                </c:pt>
                <c:pt idx="62">
                  <c:v>1.55</c:v>
                </c:pt>
                <c:pt idx="63">
                  <c:v>1.5750000000000002</c:v>
                </c:pt>
              </c:numCache>
            </c:numRef>
          </c:xVal>
          <c:yVal>
            <c:numRef>
              <c:f>'FFT Example'!$E$2:$E$65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F2-4619-B0D3-5CF61D28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44928"/>
        <c:axId val="551040992"/>
      </c:scatterChart>
      <c:valAx>
        <c:axId val="55104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51040992"/>
        <c:crosses val="autoZero"/>
        <c:crossBetween val="midCat"/>
      </c:valAx>
      <c:valAx>
        <c:axId val="55104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5104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</xdr:row>
      <xdr:rowOff>95250</xdr:rowOff>
    </xdr:from>
    <xdr:to>
      <xdr:col>13</xdr:col>
      <xdr:colOff>552450</xdr:colOff>
      <xdr:row>17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18</xdr:row>
      <xdr:rowOff>180975</xdr:rowOff>
    </xdr:from>
    <xdr:to>
      <xdr:col>13</xdr:col>
      <xdr:colOff>600075</xdr:colOff>
      <xdr:row>33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workbookViewId="0">
      <selection activeCell="Q7" sqref="Q7"/>
    </sheetView>
  </sheetViews>
  <sheetFormatPr defaultRowHeight="15" x14ac:dyDescent="0.25"/>
  <cols>
    <col min="6" max="6" width="14.42578125" customWidth="1"/>
    <col min="7" max="7" width="7" customWidth="1"/>
    <col min="8" max="8" width="4.85546875" customWidth="1"/>
    <col min="15" max="15" width="11" customWidth="1"/>
    <col min="16" max="16" width="13.42578125" style="2" customWidth="1"/>
    <col min="17" max="17" width="36.5703125" style="2" customWidth="1"/>
    <col min="18" max="19" width="13.42578125" style="2" customWidth="1"/>
  </cols>
  <sheetData>
    <row r="1" spans="1:20" x14ac:dyDescent="0.25">
      <c r="A1">
        <v>64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1">
        <v>10</v>
      </c>
      <c r="H1">
        <v>4</v>
      </c>
      <c r="I1">
        <f>A1/$J$1</f>
        <v>1.6</v>
      </c>
      <c r="J1">
        <v>40</v>
      </c>
      <c r="O1" t="s">
        <v>12</v>
      </c>
    </row>
    <row r="2" spans="1:20" x14ac:dyDescent="0.25">
      <c r="A2">
        <v>0</v>
      </c>
      <c r="B2">
        <f>A2*$J$1/$A$1</f>
        <v>0</v>
      </c>
      <c r="C2">
        <f>3*SIN(2*PI()*B2/$G$1)+1*SIN(2*PI()*B2/$H$1)</f>
        <v>0</v>
      </c>
      <c r="D2">
        <f>A2*$I$1/$A$1</f>
        <v>0</v>
      </c>
      <c r="E2">
        <f>2/$A$1 * IMABS(F2)</f>
        <v>0</v>
      </c>
      <c r="F2" t="s">
        <v>5</v>
      </c>
      <c r="I2" t="s">
        <v>10</v>
      </c>
      <c r="J2" t="s">
        <v>11</v>
      </c>
      <c r="O2">
        <f>TRUNC(C2*30,0)</f>
        <v>0</v>
      </c>
      <c r="P2" s="2">
        <f>2/$A$1 * IMABS(Q2)</f>
        <v>3.125E-2</v>
      </c>
      <c r="Q2" t="s">
        <v>65</v>
      </c>
      <c r="T2" t="s">
        <v>13</v>
      </c>
    </row>
    <row r="3" spans="1:20" x14ac:dyDescent="0.25">
      <c r="A3">
        <v>1</v>
      </c>
      <c r="B3">
        <f t="shared" ref="B3:B65" si="0">A3*$J$1/$A$1</f>
        <v>0.625</v>
      </c>
      <c r="C3">
        <f t="shared" ref="C3:C65" si="1">3*SIN(2*PI()*B3/$G$1)+1*SIN(2*PI()*B3/$H$1)</f>
        <v>1.9795199093978146</v>
      </c>
      <c r="D3">
        <f t="shared" ref="D3:D65" si="2">A3*$I$1/$A$1</f>
        <v>2.5000000000000001E-2</v>
      </c>
      <c r="E3">
        <f t="shared" ref="E3:E65" si="3">2/$A$1 * IMABS(F3)</f>
        <v>0</v>
      </c>
      <c r="F3" t="s">
        <v>5</v>
      </c>
      <c r="O3">
        <f t="shared" ref="O3:O65" si="4">TRUNC(C3*30,0)</f>
        <v>59</v>
      </c>
      <c r="P3" s="2">
        <f t="shared" ref="P3:P65" si="5">2/$A$1 * IMABS(Q3)</f>
        <v>3.125E-2</v>
      </c>
      <c r="Q3" t="s">
        <v>66</v>
      </c>
      <c r="T3" t="s">
        <v>5</v>
      </c>
    </row>
    <row r="4" spans="1:20" x14ac:dyDescent="0.25">
      <c r="A4">
        <v>2</v>
      </c>
      <c r="B4">
        <f t="shared" si="0"/>
        <v>1.25</v>
      </c>
      <c r="C4">
        <f t="shared" si="1"/>
        <v>3.0451998760709289</v>
      </c>
      <c r="D4">
        <f t="shared" si="2"/>
        <v>0.05</v>
      </c>
      <c r="E4">
        <f t="shared" si="3"/>
        <v>0</v>
      </c>
      <c r="F4" t="s">
        <v>5</v>
      </c>
      <c r="O4">
        <f t="shared" si="4"/>
        <v>91</v>
      </c>
      <c r="P4" s="2">
        <f t="shared" si="5"/>
        <v>2.9600334820644125E-2</v>
      </c>
      <c r="Q4" t="s">
        <v>67</v>
      </c>
      <c r="T4" t="s">
        <v>14</v>
      </c>
    </row>
    <row r="5" spans="1:20" x14ac:dyDescent="0.25">
      <c r="A5">
        <v>3</v>
      </c>
      <c r="B5">
        <f t="shared" si="0"/>
        <v>1.875</v>
      </c>
      <c r="C5">
        <f t="shared" si="1"/>
        <v>2.9667289195499884</v>
      </c>
      <c r="D5">
        <f t="shared" si="2"/>
        <v>7.5000000000000011E-2</v>
      </c>
      <c r="E5">
        <f t="shared" si="3"/>
        <v>0</v>
      </c>
      <c r="F5" t="s">
        <v>5</v>
      </c>
      <c r="O5">
        <f t="shared" si="4"/>
        <v>89</v>
      </c>
      <c r="P5" s="2">
        <f t="shared" si="5"/>
        <v>3.125E-2</v>
      </c>
      <c r="Q5" t="s">
        <v>68</v>
      </c>
      <c r="T5" t="s">
        <v>5</v>
      </c>
    </row>
    <row r="6" spans="1:20" x14ac:dyDescent="0.25">
      <c r="A6">
        <v>4</v>
      </c>
      <c r="B6">
        <f t="shared" si="0"/>
        <v>2.5</v>
      </c>
      <c r="C6">
        <f t="shared" si="1"/>
        <v>2.2928932188134525</v>
      </c>
      <c r="D6">
        <f t="shared" si="2"/>
        <v>0.1</v>
      </c>
      <c r="E6">
        <f t="shared" si="3"/>
        <v>3</v>
      </c>
      <c r="F6" t="s">
        <v>6</v>
      </c>
      <c r="O6">
        <f t="shared" si="4"/>
        <v>68</v>
      </c>
      <c r="P6" s="2">
        <f t="shared" si="5"/>
        <v>89.468391420469658</v>
      </c>
      <c r="Q6" t="s">
        <v>69</v>
      </c>
      <c r="T6" t="s">
        <v>15</v>
      </c>
    </row>
    <row r="7" spans="1:20" x14ac:dyDescent="0.25">
      <c r="A7">
        <v>5</v>
      </c>
      <c r="B7">
        <f t="shared" si="0"/>
        <v>3.125</v>
      </c>
      <c r="C7">
        <f t="shared" si="1"/>
        <v>1.7908533171306296</v>
      </c>
      <c r="D7">
        <f t="shared" si="2"/>
        <v>0.125</v>
      </c>
      <c r="E7">
        <f t="shared" si="3"/>
        <v>0</v>
      </c>
      <c r="F7" t="s">
        <v>5</v>
      </c>
      <c r="O7">
        <f t="shared" si="4"/>
        <v>53</v>
      </c>
      <c r="P7" s="2">
        <f t="shared" si="5"/>
        <v>3.125E-2</v>
      </c>
      <c r="Q7" t="s">
        <v>70</v>
      </c>
      <c r="T7" t="s">
        <v>5</v>
      </c>
    </row>
    <row r="8" spans="1:20" x14ac:dyDescent="0.25">
      <c r="A8">
        <v>6</v>
      </c>
      <c r="B8">
        <f t="shared" si="0"/>
        <v>3.75</v>
      </c>
      <c r="C8">
        <f t="shared" si="1"/>
        <v>1.7386369111945523</v>
      </c>
      <c r="D8">
        <f t="shared" si="2"/>
        <v>0.15000000000000002</v>
      </c>
      <c r="E8">
        <f t="shared" si="3"/>
        <v>0</v>
      </c>
      <c r="F8" t="s">
        <v>5</v>
      </c>
      <c r="O8">
        <f t="shared" si="4"/>
        <v>52</v>
      </c>
      <c r="P8" s="2">
        <f t="shared" si="5"/>
        <v>1.8877546573533657E-2</v>
      </c>
      <c r="Q8" t="s">
        <v>71</v>
      </c>
      <c r="T8" t="s">
        <v>16</v>
      </c>
    </row>
    <row r="9" spans="1:20" x14ac:dyDescent="0.25">
      <c r="A9">
        <v>7</v>
      </c>
      <c r="B9">
        <f t="shared" si="0"/>
        <v>4.375</v>
      </c>
      <c r="C9">
        <f t="shared" si="1"/>
        <v>1.7036205301148715</v>
      </c>
      <c r="D9">
        <f t="shared" si="2"/>
        <v>0.17500000000000002</v>
      </c>
      <c r="E9">
        <f t="shared" si="3"/>
        <v>0</v>
      </c>
      <c r="F9" t="s">
        <v>5</v>
      </c>
      <c r="O9">
        <f t="shared" si="4"/>
        <v>51</v>
      </c>
      <c r="P9" s="2">
        <f t="shared" si="5"/>
        <v>3.125E-2</v>
      </c>
      <c r="Q9" t="s">
        <v>72</v>
      </c>
      <c r="T9" t="s">
        <v>5</v>
      </c>
    </row>
    <row r="10" spans="1:20" x14ac:dyDescent="0.25">
      <c r="A10">
        <v>8</v>
      </c>
      <c r="B10">
        <f t="shared" si="0"/>
        <v>5</v>
      </c>
      <c r="C10">
        <f t="shared" si="1"/>
        <v>1.0000000000000004</v>
      </c>
      <c r="D10">
        <f t="shared" si="2"/>
        <v>0.2</v>
      </c>
      <c r="E10">
        <f t="shared" si="3"/>
        <v>0</v>
      </c>
      <c r="F10" t="s">
        <v>5</v>
      </c>
      <c r="O10">
        <f t="shared" si="4"/>
        <v>30</v>
      </c>
      <c r="P10" s="2">
        <f t="shared" si="5"/>
        <v>4.8134972607454446E-2</v>
      </c>
      <c r="Q10" t="s">
        <v>73</v>
      </c>
      <c r="T10" t="s">
        <v>13</v>
      </c>
    </row>
    <row r="11" spans="1:20" x14ac:dyDescent="0.25">
      <c r="A11">
        <v>9</v>
      </c>
      <c r="B11">
        <f t="shared" si="0"/>
        <v>5.625</v>
      </c>
      <c r="C11">
        <f t="shared" si="1"/>
        <v>-0.59248006407566678</v>
      </c>
      <c r="D11">
        <f t="shared" si="2"/>
        <v>0.22500000000000001</v>
      </c>
      <c r="E11">
        <f t="shared" si="3"/>
        <v>0</v>
      </c>
      <c r="F11" t="s">
        <v>5</v>
      </c>
      <c r="O11">
        <f t="shared" si="4"/>
        <v>-17</v>
      </c>
      <c r="P11" s="2">
        <f t="shared" si="5"/>
        <v>3.125E-2</v>
      </c>
      <c r="Q11" t="s">
        <v>66</v>
      </c>
      <c r="T11" t="s">
        <v>5</v>
      </c>
    </row>
    <row r="12" spans="1:20" x14ac:dyDescent="0.25">
      <c r="A12">
        <v>10</v>
      </c>
      <c r="B12">
        <f t="shared" si="0"/>
        <v>6.25</v>
      </c>
      <c r="C12">
        <f t="shared" si="1"/>
        <v>-2.5040037759247324</v>
      </c>
      <c r="D12">
        <f t="shared" si="2"/>
        <v>0.25</v>
      </c>
      <c r="E12">
        <f t="shared" si="3"/>
        <v>1</v>
      </c>
      <c r="F12" t="s">
        <v>7</v>
      </c>
      <c r="O12">
        <f t="shared" si="4"/>
        <v>-75</v>
      </c>
      <c r="P12" s="2">
        <f t="shared" si="5"/>
        <v>30.170606037728561</v>
      </c>
      <c r="Q12" t="s">
        <v>74</v>
      </c>
      <c r="T12" t="s">
        <v>17</v>
      </c>
    </row>
    <row r="13" spans="1:20" x14ac:dyDescent="0.25">
      <c r="A13">
        <v>11</v>
      </c>
      <c r="B13">
        <f t="shared" si="0"/>
        <v>6.875</v>
      </c>
      <c r="C13">
        <f t="shared" si="1"/>
        <v>-3.7524238779370909</v>
      </c>
      <c r="D13">
        <f t="shared" si="2"/>
        <v>0.27500000000000002</v>
      </c>
      <c r="E13">
        <f t="shared" si="3"/>
        <v>0</v>
      </c>
      <c r="F13" t="s">
        <v>5</v>
      </c>
      <c r="O13">
        <f t="shared" si="4"/>
        <v>-112</v>
      </c>
      <c r="P13" s="2">
        <f t="shared" si="5"/>
        <v>3.125E-2</v>
      </c>
      <c r="Q13" t="s">
        <v>68</v>
      </c>
      <c r="T13" t="s">
        <v>5</v>
      </c>
    </row>
    <row r="14" spans="1:20" x14ac:dyDescent="0.25">
      <c r="A14">
        <v>12</v>
      </c>
      <c r="B14">
        <f t="shared" si="0"/>
        <v>7.5</v>
      </c>
      <c r="C14">
        <f t="shared" si="1"/>
        <v>-3.7071067811865483</v>
      </c>
      <c r="D14">
        <f t="shared" si="2"/>
        <v>0.30000000000000004</v>
      </c>
      <c r="E14">
        <f t="shared" si="3"/>
        <v>0</v>
      </c>
      <c r="F14" t="s">
        <v>5</v>
      </c>
      <c r="O14">
        <f t="shared" si="4"/>
        <v>-111</v>
      </c>
      <c r="P14" s="2">
        <f t="shared" si="5"/>
        <v>0.14376059481683179</v>
      </c>
      <c r="Q14" t="s">
        <v>75</v>
      </c>
      <c r="T14" t="s">
        <v>18</v>
      </c>
    </row>
    <row r="15" spans="1:20" x14ac:dyDescent="0.25">
      <c r="A15">
        <v>13</v>
      </c>
      <c r="B15">
        <f t="shared" si="0"/>
        <v>8.125</v>
      </c>
      <c r="C15">
        <f t="shared" si="1"/>
        <v>-2.5765482755177338</v>
      </c>
      <c r="D15">
        <f t="shared" si="2"/>
        <v>0.32500000000000001</v>
      </c>
      <c r="E15">
        <f t="shared" si="3"/>
        <v>0</v>
      </c>
      <c r="F15" t="s">
        <v>5</v>
      </c>
      <c r="O15">
        <f t="shared" si="4"/>
        <v>-77</v>
      </c>
      <c r="P15" s="2">
        <f t="shared" si="5"/>
        <v>3.125E-2</v>
      </c>
      <c r="Q15" t="s">
        <v>70</v>
      </c>
      <c r="T15" t="s">
        <v>5</v>
      </c>
    </row>
    <row r="16" spans="1:20" x14ac:dyDescent="0.25">
      <c r="A16">
        <v>14</v>
      </c>
      <c r="B16">
        <f t="shared" si="0"/>
        <v>8.75</v>
      </c>
      <c r="C16">
        <f t="shared" si="1"/>
        <v>-1.1974408110483563</v>
      </c>
      <c r="D16">
        <f t="shared" si="2"/>
        <v>0.35000000000000003</v>
      </c>
      <c r="E16">
        <f t="shared" si="3"/>
        <v>0</v>
      </c>
      <c r="F16" t="s">
        <v>5</v>
      </c>
      <c r="O16">
        <f t="shared" si="4"/>
        <v>-35</v>
      </c>
      <c r="P16" s="2">
        <f t="shared" si="5"/>
        <v>6.0818566441638439E-2</v>
      </c>
      <c r="Q16" t="s">
        <v>76</v>
      </c>
      <c r="T16" t="s">
        <v>19</v>
      </c>
    </row>
    <row r="17" spans="1:20" x14ac:dyDescent="0.25">
      <c r="A17">
        <v>15</v>
      </c>
      <c r="B17">
        <f t="shared" si="0"/>
        <v>9.375</v>
      </c>
      <c r="C17">
        <f t="shared" si="1"/>
        <v>-0.31658068479272539</v>
      </c>
      <c r="D17">
        <f t="shared" si="2"/>
        <v>0.375</v>
      </c>
      <c r="E17">
        <f t="shared" si="3"/>
        <v>0</v>
      </c>
      <c r="F17" t="s">
        <v>5</v>
      </c>
      <c r="O17">
        <f t="shared" si="4"/>
        <v>-9</v>
      </c>
      <c r="P17" s="2">
        <f t="shared" si="5"/>
        <v>3.125E-2</v>
      </c>
      <c r="Q17" t="s">
        <v>72</v>
      </c>
      <c r="T17" t="s">
        <v>5</v>
      </c>
    </row>
    <row r="18" spans="1:20" x14ac:dyDescent="0.25">
      <c r="A18">
        <v>16</v>
      </c>
      <c r="B18">
        <f t="shared" si="0"/>
        <v>10</v>
      </c>
      <c r="C18">
        <f t="shared" si="1"/>
        <v>-1.22514845490862E-16</v>
      </c>
      <c r="D18">
        <f t="shared" si="2"/>
        <v>0.4</v>
      </c>
      <c r="E18">
        <f t="shared" si="3"/>
        <v>0</v>
      </c>
      <c r="F18" t="s">
        <v>5</v>
      </c>
      <c r="O18">
        <f t="shared" si="4"/>
        <v>0</v>
      </c>
      <c r="P18" s="2">
        <f t="shared" si="5"/>
        <v>0.12884705080055189</v>
      </c>
      <c r="Q18" t="s">
        <v>77</v>
      </c>
      <c r="T18" t="s">
        <v>13</v>
      </c>
    </row>
    <row r="19" spans="1:20" x14ac:dyDescent="0.25">
      <c r="A19">
        <v>17</v>
      </c>
      <c r="B19">
        <f t="shared" si="0"/>
        <v>10.625</v>
      </c>
      <c r="C19">
        <f t="shared" si="1"/>
        <v>0.31658068479272472</v>
      </c>
      <c r="D19">
        <f t="shared" si="2"/>
        <v>0.42500000000000004</v>
      </c>
      <c r="E19">
        <f t="shared" si="3"/>
        <v>0</v>
      </c>
      <c r="F19" t="s">
        <v>5</v>
      </c>
      <c r="O19">
        <f t="shared" si="4"/>
        <v>9</v>
      </c>
      <c r="P19" s="2">
        <f t="shared" si="5"/>
        <v>3.125E-2</v>
      </c>
      <c r="Q19" t="s">
        <v>66</v>
      </c>
      <c r="T19" t="s">
        <v>5</v>
      </c>
    </row>
    <row r="20" spans="1:20" x14ac:dyDescent="0.25">
      <c r="A20">
        <v>18</v>
      </c>
      <c r="B20">
        <f t="shared" si="0"/>
        <v>11.25</v>
      </c>
      <c r="C20">
        <f t="shared" si="1"/>
        <v>1.197440811048355</v>
      </c>
      <c r="D20">
        <f t="shared" si="2"/>
        <v>0.45</v>
      </c>
      <c r="E20">
        <f t="shared" si="3"/>
        <v>0</v>
      </c>
      <c r="F20" t="s">
        <v>5</v>
      </c>
      <c r="O20">
        <f t="shared" si="4"/>
        <v>35</v>
      </c>
      <c r="P20" s="2">
        <f t="shared" si="5"/>
        <v>0.14834007248510814</v>
      </c>
      <c r="Q20" t="s">
        <v>78</v>
      </c>
      <c r="T20" t="s">
        <v>20</v>
      </c>
    </row>
    <row r="21" spans="1:20" x14ac:dyDescent="0.25">
      <c r="A21">
        <v>19</v>
      </c>
      <c r="B21">
        <f t="shared" si="0"/>
        <v>11.875</v>
      </c>
      <c r="C21">
        <f t="shared" si="1"/>
        <v>2.576548275517732</v>
      </c>
      <c r="D21">
        <f t="shared" si="2"/>
        <v>0.47500000000000003</v>
      </c>
      <c r="E21">
        <f t="shared" si="3"/>
        <v>0</v>
      </c>
      <c r="F21" t="s">
        <v>5</v>
      </c>
      <c r="O21">
        <f t="shared" si="4"/>
        <v>77</v>
      </c>
      <c r="P21" s="2">
        <f t="shared" si="5"/>
        <v>3.125E-2</v>
      </c>
      <c r="Q21" t="s">
        <v>68</v>
      </c>
      <c r="T21" t="s">
        <v>5</v>
      </c>
    </row>
    <row r="22" spans="1:20" x14ac:dyDescent="0.25">
      <c r="A22">
        <v>20</v>
      </c>
      <c r="B22">
        <f t="shared" si="0"/>
        <v>12.5</v>
      </c>
      <c r="C22">
        <f t="shared" si="1"/>
        <v>3.7071067811865475</v>
      </c>
      <c r="D22">
        <f t="shared" si="2"/>
        <v>0.5</v>
      </c>
      <c r="E22">
        <f t="shared" si="3"/>
        <v>0</v>
      </c>
      <c r="F22" t="s">
        <v>5</v>
      </c>
      <c r="O22">
        <f t="shared" si="4"/>
        <v>111</v>
      </c>
      <c r="P22" s="2">
        <f t="shared" si="5"/>
        <v>0.11900329087350531</v>
      </c>
      <c r="Q22" t="s">
        <v>79</v>
      </c>
      <c r="T22" t="s">
        <v>21</v>
      </c>
    </row>
    <row r="23" spans="1:20" x14ac:dyDescent="0.25">
      <c r="A23">
        <v>21</v>
      </c>
      <c r="B23">
        <f t="shared" si="0"/>
        <v>13.125</v>
      </c>
      <c r="C23">
        <f t="shared" si="1"/>
        <v>3.7524238779370904</v>
      </c>
      <c r="D23">
        <f t="shared" si="2"/>
        <v>0.52500000000000002</v>
      </c>
      <c r="E23">
        <f t="shared" si="3"/>
        <v>0</v>
      </c>
      <c r="F23" t="s">
        <v>5</v>
      </c>
      <c r="O23">
        <f t="shared" si="4"/>
        <v>112</v>
      </c>
      <c r="P23" s="2">
        <f t="shared" si="5"/>
        <v>3.125E-2</v>
      </c>
      <c r="Q23" t="s">
        <v>70</v>
      </c>
      <c r="T23" t="s">
        <v>5</v>
      </c>
    </row>
    <row r="24" spans="1:20" x14ac:dyDescent="0.25">
      <c r="A24">
        <v>22</v>
      </c>
      <c r="B24">
        <f t="shared" si="0"/>
        <v>13.75</v>
      </c>
      <c r="C24">
        <f t="shared" si="1"/>
        <v>2.5040037759247307</v>
      </c>
      <c r="D24">
        <f t="shared" si="2"/>
        <v>0.55000000000000004</v>
      </c>
      <c r="E24">
        <f t="shared" si="3"/>
        <v>0</v>
      </c>
      <c r="F24" t="s">
        <v>5</v>
      </c>
      <c r="O24">
        <f t="shared" si="4"/>
        <v>75</v>
      </c>
      <c r="P24" s="2">
        <f t="shared" si="5"/>
        <v>3.0350512840939814E-3</v>
      </c>
      <c r="Q24" t="s">
        <v>80</v>
      </c>
      <c r="T24" t="s">
        <v>22</v>
      </c>
    </row>
    <row r="25" spans="1:20" x14ac:dyDescent="0.25">
      <c r="A25">
        <v>23</v>
      </c>
      <c r="B25">
        <f t="shared" si="0"/>
        <v>14.375</v>
      </c>
      <c r="C25">
        <f t="shared" si="1"/>
        <v>0.59248006407566389</v>
      </c>
      <c r="D25">
        <f t="shared" si="2"/>
        <v>0.57500000000000007</v>
      </c>
      <c r="E25">
        <f t="shared" si="3"/>
        <v>0</v>
      </c>
      <c r="F25" t="s">
        <v>5</v>
      </c>
      <c r="O25">
        <f t="shared" si="4"/>
        <v>17</v>
      </c>
      <c r="P25" s="2">
        <f t="shared" si="5"/>
        <v>3.125E-2</v>
      </c>
      <c r="Q25" t="s">
        <v>72</v>
      </c>
      <c r="T25" t="s">
        <v>5</v>
      </c>
    </row>
    <row r="26" spans="1:20" x14ac:dyDescent="0.25">
      <c r="A26">
        <v>24</v>
      </c>
      <c r="B26">
        <f t="shared" si="0"/>
        <v>15</v>
      </c>
      <c r="C26">
        <f t="shared" si="1"/>
        <v>-0.99999999999999889</v>
      </c>
      <c r="D26">
        <f t="shared" si="2"/>
        <v>0.60000000000000009</v>
      </c>
      <c r="E26">
        <f t="shared" si="3"/>
        <v>0</v>
      </c>
      <c r="F26" t="s">
        <v>5</v>
      </c>
      <c r="O26">
        <f t="shared" si="4"/>
        <v>-30</v>
      </c>
      <c r="P26" s="2">
        <f t="shared" si="5"/>
        <v>0.21566443705924165</v>
      </c>
      <c r="Q26" t="s">
        <v>81</v>
      </c>
      <c r="T26" t="s">
        <v>13</v>
      </c>
    </row>
    <row r="27" spans="1:20" x14ac:dyDescent="0.25">
      <c r="A27">
        <v>25</v>
      </c>
      <c r="B27">
        <f t="shared" si="0"/>
        <v>15.625</v>
      </c>
      <c r="C27">
        <f t="shared" si="1"/>
        <v>-1.7036205301148688</v>
      </c>
      <c r="D27">
        <f t="shared" si="2"/>
        <v>0.625</v>
      </c>
      <c r="E27">
        <f t="shared" si="3"/>
        <v>0</v>
      </c>
      <c r="F27" t="s">
        <v>5</v>
      </c>
      <c r="O27">
        <f t="shared" si="4"/>
        <v>-51</v>
      </c>
      <c r="P27" s="2">
        <f t="shared" si="5"/>
        <v>3.125E-2</v>
      </c>
      <c r="Q27" t="s">
        <v>66</v>
      </c>
      <c r="T27" t="s">
        <v>5</v>
      </c>
    </row>
    <row r="28" spans="1:20" x14ac:dyDescent="0.25">
      <c r="A28">
        <v>26</v>
      </c>
      <c r="B28">
        <f t="shared" si="0"/>
        <v>16.25</v>
      </c>
      <c r="C28">
        <f t="shared" si="1"/>
        <v>-1.7386369111945521</v>
      </c>
      <c r="D28">
        <f t="shared" si="2"/>
        <v>0.65</v>
      </c>
      <c r="E28">
        <f t="shared" si="3"/>
        <v>0</v>
      </c>
      <c r="F28" t="s">
        <v>5</v>
      </c>
      <c r="O28">
        <f t="shared" si="4"/>
        <v>-52</v>
      </c>
      <c r="P28" s="2">
        <f t="shared" si="5"/>
        <v>7.6967746928345307E-2</v>
      </c>
      <c r="Q28" t="s">
        <v>82</v>
      </c>
      <c r="T28" t="s">
        <v>23</v>
      </c>
    </row>
    <row r="29" spans="1:20" x14ac:dyDescent="0.25">
      <c r="A29">
        <v>27</v>
      </c>
      <c r="B29">
        <f t="shared" si="0"/>
        <v>16.875</v>
      </c>
      <c r="C29">
        <f t="shared" si="1"/>
        <v>-1.7908533171306291</v>
      </c>
      <c r="D29">
        <f t="shared" si="2"/>
        <v>0.67500000000000004</v>
      </c>
      <c r="E29">
        <f t="shared" si="3"/>
        <v>0</v>
      </c>
      <c r="F29" t="s">
        <v>5</v>
      </c>
      <c r="O29">
        <f t="shared" si="4"/>
        <v>-53</v>
      </c>
      <c r="P29" s="2">
        <f t="shared" si="5"/>
        <v>3.125E-2</v>
      </c>
      <c r="Q29" t="s">
        <v>68</v>
      </c>
      <c r="T29" t="s">
        <v>5</v>
      </c>
    </row>
    <row r="30" spans="1:20" x14ac:dyDescent="0.25">
      <c r="A30">
        <v>28</v>
      </c>
      <c r="B30">
        <f t="shared" si="0"/>
        <v>17.5</v>
      </c>
      <c r="C30">
        <f t="shared" si="1"/>
        <v>-2.2928932188134512</v>
      </c>
      <c r="D30">
        <f t="shared" si="2"/>
        <v>0.70000000000000007</v>
      </c>
      <c r="E30">
        <f t="shared" si="3"/>
        <v>0</v>
      </c>
      <c r="F30" t="s">
        <v>5</v>
      </c>
      <c r="O30">
        <f t="shared" si="4"/>
        <v>-68</v>
      </c>
      <c r="P30" s="2">
        <f t="shared" si="5"/>
        <v>3.1843237547404118E-2</v>
      </c>
      <c r="Q30" t="s">
        <v>83</v>
      </c>
      <c r="T30" t="s">
        <v>24</v>
      </c>
    </row>
    <row r="31" spans="1:20" x14ac:dyDescent="0.25">
      <c r="A31">
        <v>29</v>
      </c>
      <c r="B31">
        <f t="shared" si="0"/>
        <v>18.125</v>
      </c>
      <c r="C31">
        <f t="shared" si="1"/>
        <v>-2.9667289195499866</v>
      </c>
      <c r="D31">
        <f t="shared" si="2"/>
        <v>0.72500000000000009</v>
      </c>
      <c r="E31">
        <f t="shared" si="3"/>
        <v>0</v>
      </c>
      <c r="F31" t="s">
        <v>5</v>
      </c>
      <c r="O31">
        <f t="shared" si="4"/>
        <v>-89</v>
      </c>
      <c r="P31" s="2">
        <f t="shared" si="5"/>
        <v>3.125E-2</v>
      </c>
      <c r="Q31" t="s">
        <v>70</v>
      </c>
      <c r="T31" t="s">
        <v>5</v>
      </c>
    </row>
    <row r="32" spans="1:20" x14ac:dyDescent="0.25">
      <c r="A32">
        <v>30</v>
      </c>
      <c r="B32">
        <f t="shared" si="0"/>
        <v>18.75</v>
      </c>
      <c r="C32">
        <f t="shared" si="1"/>
        <v>-3.0451998760709316</v>
      </c>
      <c r="D32">
        <f t="shared" si="2"/>
        <v>0.75</v>
      </c>
      <c r="E32">
        <f t="shared" si="3"/>
        <v>0</v>
      </c>
      <c r="F32" t="s">
        <v>5</v>
      </c>
      <c r="O32">
        <f t="shared" si="4"/>
        <v>-91</v>
      </c>
      <c r="P32" s="2">
        <f t="shared" si="5"/>
        <v>0.14823749140467968</v>
      </c>
      <c r="Q32" t="s">
        <v>84</v>
      </c>
      <c r="T32" t="s">
        <v>25</v>
      </c>
    </row>
    <row r="33" spans="1:20" x14ac:dyDescent="0.25">
      <c r="A33">
        <v>31</v>
      </c>
      <c r="B33">
        <f t="shared" si="0"/>
        <v>19.375</v>
      </c>
      <c r="C33">
        <f t="shared" si="1"/>
        <v>-1.979519909397818</v>
      </c>
      <c r="D33">
        <f t="shared" si="2"/>
        <v>0.77500000000000002</v>
      </c>
      <c r="E33">
        <f t="shared" si="3"/>
        <v>0</v>
      </c>
      <c r="F33" t="s">
        <v>5</v>
      </c>
      <c r="O33">
        <f t="shared" si="4"/>
        <v>-59</v>
      </c>
      <c r="P33" s="2">
        <f t="shared" si="5"/>
        <v>3.125E-2</v>
      </c>
      <c r="Q33" t="s">
        <v>72</v>
      </c>
      <c r="T33" t="s">
        <v>5</v>
      </c>
    </row>
    <row r="34" spans="1:20" x14ac:dyDescent="0.25">
      <c r="A34">
        <v>32</v>
      </c>
      <c r="B34">
        <f t="shared" si="0"/>
        <v>20</v>
      </c>
      <c r="C34">
        <f t="shared" si="1"/>
        <v>-2.695326600798964E-15</v>
      </c>
      <c r="D34">
        <f t="shared" si="2"/>
        <v>0.8</v>
      </c>
      <c r="E34">
        <f t="shared" si="3"/>
        <v>0</v>
      </c>
      <c r="F34" t="s">
        <v>5</v>
      </c>
      <c r="O34">
        <f t="shared" si="4"/>
        <v>0</v>
      </c>
      <c r="P34" s="2">
        <f t="shared" si="5"/>
        <v>3.125E-2</v>
      </c>
      <c r="Q34" t="s">
        <v>65</v>
      </c>
      <c r="T34" t="s">
        <v>13</v>
      </c>
    </row>
    <row r="35" spans="1:20" x14ac:dyDescent="0.25">
      <c r="A35">
        <v>33</v>
      </c>
      <c r="B35">
        <f t="shared" si="0"/>
        <v>20.625</v>
      </c>
      <c r="C35">
        <f t="shared" si="1"/>
        <v>1.9795199093978069</v>
      </c>
      <c r="D35">
        <f t="shared" si="2"/>
        <v>0.82500000000000007</v>
      </c>
      <c r="E35">
        <f t="shared" si="3"/>
        <v>0</v>
      </c>
      <c r="F35" t="s">
        <v>5</v>
      </c>
      <c r="O35">
        <f t="shared" si="4"/>
        <v>59</v>
      </c>
      <c r="P35" s="2">
        <f t="shared" si="5"/>
        <v>3.125E-2</v>
      </c>
      <c r="Q35" t="s">
        <v>66</v>
      </c>
      <c r="T35" t="s">
        <v>5</v>
      </c>
    </row>
    <row r="36" spans="1:20" x14ac:dyDescent="0.25">
      <c r="A36">
        <v>34</v>
      </c>
      <c r="B36">
        <f t="shared" si="0"/>
        <v>21.25</v>
      </c>
      <c r="C36">
        <f t="shared" si="1"/>
        <v>3.0451998760709302</v>
      </c>
      <c r="D36">
        <f t="shared" si="2"/>
        <v>0.85000000000000009</v>
      </c>
      <c r="E36">
        <f t="shared" si="3"/>
        <v>0</v>
      </c>
      <c r="F36" t="s">
        <v>5</v>
      </c>
      <c r="O36">
        <f t="shared" si="4"/>
        <v>91</v>
      </c>
      <c r="P36" s="2">
        <f t="shared" si="5"/>
        <v>0.14823749140467532</v>
      </c>
      <c r="Q36" t="s">
        <v>85</v>
      </c>
      <c r="T36" t="s">
        <v>26</v>
      </c>
    </row>
    <row r="37" spans="1:20" x14ac:dyDescent="0.25">
      <c r="A37">
        <v>35</v>
      </c>
      <c r="B37">
        <f t="shared" si="0"/>
        <v>21.875</v>
      </c>
      <c r="C37">
        <f t="shared" si="1"/>
        <v>2.9667289195499915</v>
      </c>
      <c r="D37">
        <f t="shared" si="2"/>
        <v>0.875</v>
      </c>
      <c r="E37">
        <f t="shared" si="3"/>
        <v>0</v>
      </c>
      <c r="F37" t="s">
        <v>5</v>
      </c>
      <c r="O37">
        <f t="shared" si="4"/>
        <v>89</v>
      </c>
      <c r="P37" s="2">
        <f t="shared" si="5"/>
        <v>3.125E-2</v>
      </c>
      <c r="Q37" t="s">
        <v>68</v>
      </c>
      <c r="T37" t="s">
        <v>5</v>
      </c>
    </row>
    <row r="38" spans="1:20" x14ac:dyDescent="0.25">
      <c r="A38">
        <v>36</v>
      </c>
      <c r="B38">
        <f t="shared" si="0"/>
        <v>22.5</v>
      </c>
      <c r="C38">
        <f t="shared" si="1"/>
        <v>2.292893218813453</v>
      </c>
      <c r="D38">
        <f t="shared" si="2"/>
        <v>0.9</v>
      </c>
      <c r="E38">
        <f t="shared" si="3"/>
        <v>0</v>
      </c>
      <c r="F38" t="s">
        <v>5</v>
      </c>
      <c r="O38">
        <f t="shared" si="4"/>
        <v>68</v>
      </c>
      <c r="P38" s="2">
        <f t="shared" si="5"/>
        <v>3.1843237547336249E-2</v>
      </c>
      <c r="Q38" t="s">
        <v>86</v>
      </c>
      <c r="T38" t="s">
        <v>27</v>
      </c>
    </row>
    <row r="39" spans="1:20" x14ac:dyDescent="0.25">
      <c r="A39">
        <v>37</v>
      </c>
      <c r="B39">
        <f t="shared" si="0"/>
        <v>23.125</v>
      </c>
      <c r="C39">
        <f t="shared" si="1"/>
        <v>1.7908533171306313</v>
      </c>
      <c r="D39">
        <f t="shared" si="2"/>
        <v>0.92500000000000004</v>
      </c>
      <c r="E39">
        <f t="shared" si="3"/>
        <v>0</v>
      </c>
      <c r="F39" t="s">
        <v>5</v>
      </c>
      <c r="O39">
        <f t="shared" si="4"/>
        <v>53</v>
      </c>
      <c r="P39" s="2">
        <f t="shared" si="5"/>
        <v>3.125E-2</v>
      </c>
      <c r="Q39" t="s">
        <v>70</v>
      </c>
      <c r="T39" t="s">
        <v>5</v>
      </c>
    </row>
    <row r="40" spans="1:20" x14ac:dyDescent="0.25">
      <c r="A40">
        <v>38</v>
      </c>
      <c r="B40">
        <f t="shared" si="0"/>
        <v>23.75</v>
      </c>
      <c r="C40">
        <f t="shared" si="1"/>
        <v>1.7386369111945521</v>
      </c>
      <c r="D40">
        <f t="shared" si="2"/>
        <v>0.95000000000000007</v>
      </c>
      <c r="E40">
        <f t="shared" si="3"/>
        <v>0</v>
      </c>
      <c r="F40" t="s">
        <v>5</v>
      </c>
      <c r="O40">
        <f t="shared" si="4"/>
        <v>52</v>
      </c>
      <c r="P40" s="2">
        <f t="shared" si="5"/>
        <v>7.6967746928352815E-2</v>
      </c>
      <c r="Q40" t="s">
        <v>87</v>
      </c>
      <c r="T40" t="s">
        <v>28</v>
      </c>
    </row>
    <row r="41" spans="1:20" x14ac:dyDescent="0.25">
      <c r="A41">
        <v>39</v>
      </c>
      <c r="B41">
        <f t="shared" si="0"/>
        <v>24.375</v>
      </c>
      <c r="C41">
        <f t="shared" si="1"/>
        <v>1.7036205301148715</v>
      </c>
      <c r="D41">
        <f t="shared" si="2"/>
        <v>0.97500000000000009</v>
      </c>
      <c r="E41">
        <f t="shared" si="3"/>
        <v>0</v>
      </c>
      <c r="F41" t="s">
        <v>5</v>
      </c>
      <c r="O41">
        <f t="shared" si="4"/>
        <v>51</v>
      </c>
      <c r="P41" s="2">
        <f t="shared" si="5"/>
        <v>3.125E-2</v>
      </c>
      <c r="Q41" t="s">
        <v>72</v>
      </c>
      <c r="T41" t="s">
        <v>5</v>
      </c>
    </row>
    <row r="42" spans="1:20" x14ac:dyDescent="0.25">
      <c r="A42">
        <v>40</v>
      </c>
      <c r="B42">
        <f t="shared" si="0"/>
        <v>25</v>
      </c>
      <c r="C42">
        <f t="shared" si="1"/>
        <v>1.0000000000000018</v>
      </c>
      <c r="D42">
        <f t="shared" si="2"/>
        <v>1</v>
      </c>
      <c r="E42">
        <f t="shared" si="3"/>
        <v>0</v>
      </c>
      <c r="F42" t="s">
        <v>5</v>
      </c>
      <c r="O42">
        <f t="shared" si="4"/>
        <v>30</v>
      </c>
      <c r="P42" s="2">
        <f t="shared" si="5"/>
        <v>0.21566443705924165</v>
      </c>
      <c r="Q42" t="s">
        <v>88</v>
      </c>
      <c r="T42" t="s">
        <v>13</v>
      </c>
    </row>
    <row r="43" spans="1:20" x14ac:dyDescent="0.25">
      <c r="A43">
        <v>41</v>
      </c>
      <c r="B43">
        <f t="shared" si="0"/>
        <v>25.625</v>
      </c>
      <c r="C43">
        <f t="shared" si="1"/>
        <v>-0.59248006407565912</v>
      </c>
      <c r="D43">
        <f t="shared" si="2"/>
        <v>1.0250000000000001</v>
      </c>
      <c r="E43">
        <f t="shared" si="3"/>
        <v>0</v>
      </c>
      <c r="F43" t="s">
        <v>5</v>
      </c>
      <c r="O43">
        <f t="shared" si="4"/>
        <v>-17</v>
      </c>
      <c r="P43" s="2">
        <f t="shared" si="5"/>
        <v>3.125E-2</v>
      </c>
      <c r="Q43" t="s">
        <v>66</v>
      </c>
      <c r="T43" t="s">
        <v>5</v>
      </c>
    </row>
    <row r="44" spans="1:20" x14ac:dyDescent="0.25">
      <c r="A44">
        <v>42</v>
      </c>
      <c r="B44">
        <f t="shared" si="0"/>
        <v>26.25</v>
      </c>
      <c r="C44">
        <f t="shared" si="1"/>
        <v>-2.5040037759247333</v>
      </c>
      <c r="D44">
        <f t="shared" si="2"/>
        <v>1.05</v>
      </c>
      <c r="E44">
        <f t="shared" si="3"/>
        <v>0</v>
      </c>
      <c r="F44" t="s">
        <v>5</v>
      </c>
      <c r="O44">
        <f t="shared" si="4"/>
        <v>-75</v>
      </c>
      <c r="P44" s="2">
        <f t="shared" si="5"/>
        <v>3.0350512841010877E-3</v>
      </c>
      <c r="Q44" t="s">
        <v>89</v>
      </c>
      <c r="T44" t="s">
        <v>29</v>
      </c>
    </row>
    <row r="45" spans="1:20" x14ac:dyDescent="0.25">
      <c r="A45">
        <v>43</v>
      </c>
      <c r="B45">
        <f t="shared" si="0"/>
        <v>26.875</v>
      </c>
      <c r="C45">
        <f t="shared" si="1"/>
        <v>-3.7524238779370891</v>
      </c>
      <c r="D45">
        <f t="shared" si="2"/>
        <v>1.075</v>
      </c>
      <c r="E45">
        <f t="shared" si="3"/>
        <v>0</v>
      </c>
      <c r="F45" t="s">
        <v>5</v>
      </c>
      <c r="O45">
        <f t="shared" si="4"/>
        <v>-112</v>
      </c>
      <c r="P45" s="2">
        <f t="shared" si="5"/>
        <v>3.125E-2</v>
      </c>
      <c r="Q45" t="s">
        <v>68</v>
      </c>
      <c r="T45" t="s">
        <v>5</v>
      </c>
    </row>
    <row r="46" spans="1:20" x14ac:dyDescent="0.25">
      <c r="A46">
        <v>44</v>
      </c>
      <c r="B46">
        <f t="shared" si="0"/>
        <v>27.5</v>
      </c>
      <c r="C46">
        <f t="shared" si="1"/>
        <v>-3.707106781186547</v>
      </c>
      <c r="D46">
        <f t="shared" si="2"/>
        <v>1.1000000000000001</v>
      </c>
      <c r="E46">
        <f t="shared" si="3"/>
        <v>0</v>
      </c>
      <c r="F46" t="s">
        <v>5</v>
      </c>
      <c r="O46">
        <f t="shared" si="4"/>
        <v>-111</v>
      </c>
      <c r="P46" s="2">
        <f t="shared" si="5"/>
        <v>0.11900329087352464</v>
      </c>
      <c r="Q46" t="s">
        <v>90</v>
      </c>
      <c r="T46" t="s">
        <v>30</v>
      </c>
    </row>
    <row r="47" spans="1:20" x14ac:dyDescent="0.25">
      <c r="A47">
        <v>45</v>
      </c>
      <c r="B47">
        <f t="shared" si="0"/>
        <v>28.125</v>
      </c>
      <c r="C47">
        <f t="shared" si="1"/>
        <v>-2.5765482755177347</v>
      </c>
      <c r="D47">
        <f t="shared" si="2"/>
        <v>1.125</v>
      </c>
      <c r="E47">
        <f t="shared" si="3"/>
        <v>0</v>
      </c>
      <c r="F47" t="s">
        <v>5</v>
      </c>
      <c r="O47">
        <f t="shared" si="4"/>
        <v>-77</v>
      </c>
      <c r="P47" s="2">
        <f t="shared" si="5"/>
        <v>3.125E-2</v>
      </c>
      <c r="Q47" t="s">
        <v>70</v>
      </c>
      <c r="T47" t="s">
        <v>5</v>
      </c>
    </row>
    <row r="48" spans="1:20" x14ac:dyDescent="0.25">
      <c r="A48">
        <v>46</v>
      </c>
      <c r="B48">
        <f t="shared" si="0"/>
        <v>28.75</v>
      </c>
      <c r="C48">
        <f t="shared" si="1"/>
        <v>-1.197440811048351</v>
      </c>
      <c r="D48">
        <f t="shared" si="2"/>
        <v>1.1500000000000001</v>
      </c>
      <c r="E48">
        <f t="shared" si="3"/>
        <v>0</v>
      </c>
      <c r="F48" t="s">
        <v>5</v>
      </c>
      <c r="O48">
        <f t="shared" si="4"/>
        <v>-35</v>
      </c>
      <c r="P48" s="2">
        <f t="shared" si="5"/>
        <v>0.14834007248512157</v>
      </c>
      <c r="Q48" t="s">
        <v>91</v>
      </c>
      <c r="T48" t="s">
        <v>31</v>
      </c>
    </row>
    <row r="49" spans="1:20" x14ac:dyDescent="0.25">
      <c r="A49">
        <v>47</v>
      </c>
      <c r="B49">
        <f t="shared" si="0"/>
        <v>29.375</v>
      </c>
      <c r="C49">
        <f t="shared" si="1"/>
        <v>-0.31658068479272139</v>
      </c>
      <c r="D49">
        <f t="shared" si="2"/>
        <v>1.175</v>
      </c>
      <c r="E49">
        <f t="shared" si="3"/>
        <v>0</v>
      </c>
      <c r="F49" t="s">
        <v>5</v>
      </c>
      <c r="O49">
        <f t="shared" si="4"/>
        <v>-9</v>
      </c>
      <c r="P49" s="2">
        <f t="shared" si="5"/>
        <v>3.125E-2</v>
      </c>
      <c r="Q49" t="s">
        <v>72</v>
      </c>
      <c r="T49" t="s">
        <v>5</v>
      </c>
    </row>
    <row r="50" spans="1:20" x14ac:dyDescent="0.25">
      <c r="A50">
        <v>48</v>
      </c>
      <c r="B50">
        <f t="shared" si="0"/>
        <v>30</v>
      </c>
      <c r="C50">
        <f t="shared" si="1"/>
        <v>3.1851691423279149E-15</v>
      </c>
      <c r="D50">
        <f t="shared" si="2"/>
        <v>1.2000000000000002</v>
      </c>
      <c r="E50">
        <f t="shared" si="3"/>
        <v>0</v>
      </c>
      <c r="F50" t="s">
        <v>5</v>
      </c>
      <c r="O50">
        <f t="shared" si="4"/>
        <v>0</v>
      </c>
      <c r="P50" s="2">
        <f t="shared" si="5"/>
        <v>0.12884705080055187</v>
      </c>
      <c r="Q50" t="s">
        <v>92</v>
      </c>
      <c r="T50" t="s">
        <v>13</v>
      </c>
    </row>
    <row r="51" spans="1:20" x14ac:dyDescent="0.25">
      <c r="A51">
        <v>49</v>
      </c>
      <c r="B51">
        <f t="shared" si="0"/>
        <v>30.625</v>
      </c>
      <c r="C51">
        <f t="shared" si="1"/>
        <v>0.31658068479271917</v>
      </c>
      <c r="D51">
        <f t="shared" si="2"/>
        <v>1.2250000000000001</v>
      </c>
      <c r="E51">
        <f t="shared" si="3"/>
        <v>0</v>
      </c>
      <c r="F51" t="s">
        <v>5</v>
      </c>
      <c r="O51">
        <f t="shared" si="4"/>
        <v>9</v>
      </c>
      <c r="P51" s="2">
        <f t="shared" si="5"/>
        <v>3.125E-2</v>
      </c>
      <c r="Q51" t="s">
        <v>66</v>
      </c>
      <c r="T51" t="s">
        <v>5</v>
      </c>
    </row>
    <row r="52" spans="1:20" x14ac:dyDescent="0.25">
      <c r="A52">
        <v>50</v>
      </c>
      <c r="B52">
        <f t="shared" si="0"/>
        <v>31.25</v>
      </c>
      <c r="C52">
        <f t="shared" si="1"/>
        <v>1.1974408110483465</v>
      </c>
      <c r="D52">
        <f t="shared" si="2"/>
        <v>1.25</v>
      </c>
      <c r="E52">
        <f t="shared" si="3"/>
        <v>0</v>
      </c>
      <c r="F52" t="s">
        <v>5</v>
      </c>
      <c r="O52">
        <f t="shared" si="4"/>
        <v>35</v>
      </c>
      <c r="P52" s="2">
        <f t="shared" si="5"/>
        <v>6.0818566441625935E-2</v>
      </c>
      <c r="Q52" t="s">
        <v>93</v>
      </c>
      <c r="T52" t="s">
        <v>32</v>
      </c>
    </row>
    <row r="53" spans="1:20" x14ac:dyDescent="0.25">
      <c r="A53">
        <v>51</v>
      </c>
      <c r="B53">
        <f t="shared" si="0"/>
        <v>31.875</v>
      </c>
      <c r="C53">
        <f t="shared" si="1"/>
        <v>2.5765482755177294</v>
      </c>
      <c r="D53">
        <f t="shared" si="2"/>
        <v>1.2750000000000001</v>
      </c>
      <c r="E53">
        <f t="shared" si="3"/>
        <v>0</v>
      </c>
      <c r="F53" t="s">
        <v>5</v>
      </c>
      <c r="O53">
        <f t="shared" si="4"/>
        <v>77</v>
      </c>
      <c r="P53" s="2">
        <f t="shared" si="5"/>
        <v>3.125E-2</v>
      </c>
      <c r="Q53" t="s">
        <v>68</v>
      </c>
      <c r="T53" t="s">
        <v>5</v>
      </c>
    </row>
    <row r="54" spans="1:20" x14ac:dyDescent="0.25">
      <c r="A54">
        <v>52</v>
      </c>
      <c r="B54">
        <f t="shared" si="0"/>
        <v>32.5</v>
      </c>
      <c r="C54">
        <f t="shared" si="1"/>
        <v>3.7071067811865444</v>
      </c>
      <c r="D54">
        <f t="shared" si="2"/>
        <v>1.3</v>
      </c>
      <c r="E54">
        <f t="shared" si="3"/>
        <v>0</v>
      </c>
      <c r="F54" t="s">
        <v>5</v>
      </c>
      <c r="O54">
        <f t="shared" si="4"/>
        <v>111</v>
      </c>
      <c r="P54" s="2">
        <f t="shared" si="5"/>
        <v>0.1437605948168475</v>
      </c>
      <c r="Q54" t="s">
        <v>94</v>
      </c>
      <c r="T54" t="s">
        <v>33</v>
      </c>
    </row>
    <row r="55" spans="1:20" x14ac:dyDescent="0.25">
      <c r="A55">
        <v>53</v>
      </c>
      <c r="B55">
        <f t="shared" si="0"/>
        <v>33.125</v>
      </c>
      <c r="C55">
        <f t="shared" si="1"/>
        <v>3.7524238779370913</v>
      </c>
      <c r="D55">
        <f t="shared" si="2"/>
        <v>1.3250000000000002</v>
      </c>
      <c r="E55">
        <f t="shared" si="3"/>
        <v>0</v>
      </c>
      <c r="F55" t="s">
        <v>5</v>
      </c>
      <c r="O55">
        <f t="shared" si="4"/>
        <v>112</v>
      </c>
      <c r="P55" s="2">
        <f t="shared" si="5"/>
        <v>3.125E-2</v>
      </c>
      <c r="Q55" t="s">
        <v>70</v>
      </c>
      <c r="T55" t="s">
        <v>5</v>
      </c>
    </row>
    <row r="56" spans="1:20" x14ac:dyDescent="0.25">
      <c r="A56">
        <v>54</v>
      </c>
      <c r="B56">
        <f t="shared" si="0"/>
        <v>33.75</v>
      </c>
      <c r="C56">
        <f t="shared" si="1"/>
        <v>2.5040037759247395</v>
      </c>
      <c r="D56">
        <f t="shared" si="2"/>
        <v>1.35</v>
      </c>
      <c r="E56">
        <f t="shared" si="3"/>
        <v>1</v>
      </c>
      <c r="F56" t="s">
        <v>8</v>
      </c>
      <c r="O56">
        <f t="shared" si="4"/>
        <v>75</v>
      </c>
      <c r="P56" s="2">
        <f t="shared" si="5"/>
        <v>30.170606037728561</v>
      </c>
      <c r="Q56" t="s">
        <v>95</v>
      </c>
      <c r="T56" t="s">
        <v>34</v>
      </c>
    </row>
    <row r="57" spans="1:20" x14ac:dyDescent="0.25">
      <c r="A57">
        <v>55</v>
      </c>
      <c r="B57">
        <f t="shared" si="0"/>
        <v>34.375</v>
      </c>
      <c r="C57">
        <f t="shared" si="1"/>
        <v>0.59248006407566622</v>
      </c>
      <c r="D57">
        <f t="shared" si="2"/>
        <v>1.375</v>
      </c>
      <c r="E57">
        <f t="shared" si="3"/>
        <v>0</v>
      </c>
      <c r="F57" t="s">
        <v>5</v>
      </c>
      <c r="O57">
        <f t="shared" si="4"/>
        <v>17</v>
      </c>
      <c r="P57" s="2">
        <f t="shared" si="5"/>
        <v>3.125E-2</v>
      </c>
      <c r="Q57" t="s">
        <v>72</v>
      </c>
      <c r="T57" t="s">
        <v>5</v>
      </c>
    </row>
    <row r="58" spans="1:20" x14ac:dyDescent="0.25">
      <c r="A58">
        <v>56</v>
      </c>
      <c r="B58">
        <f t="shared" si="0"/>
        <v>35</v>
      </c>
      <c r="C58">
        <f t="shared" si="1"/>
        <v>-0.99999999999999745</v>
      </c>
      <c r="D58">
        <f t="shared" si="2"/>
        <v>1.4000000000000001</v>
      </c>
      <c r="E58">
        <f t="shared" si="3"/>
        <v>0</v>
      </c>
      <c r="F58" t="s">
        <v>5</v>
      </c>
      <c r="O58">
        <f t="shared" si="4"/>
        <v>-29</v>
      </c>
      <c r="P58" s="2">
        <f t="shared" si="5"/>
        <v>4.8134972607454446E-2</v>
      </c>
      <c r="Q58" t="s">
        <v>96</v>
      </c>
      <c r="T58" t="s">
        <v>13</v>
      </c>
    </row>
    <row r="59" spans="1:20" x14ac:dyDescent="0.25">
      <c r="A59">
        <v>57</v>
      </c>
      <c r="B59">
        <f t="shared" si="0"/>
        <v>35.625</v>
      </c>
      <c r="C59">
        <f t="shared" si="1"/>
        <v>-1.7036205301148755</v>
      </c>
      <c r="D59">
        <f t="shared" si="2"/>
        <v>1.425</v>
      </c>
      <c r="E59">
        <f t="shared" si="3"/>
        <v>0</v>
      </c>
      <c r="F59" t="s">
        <v>5</v>
      </c>
      <c r="O59">
        <f t="shared" si="4"/>
        <v>-51</v>
      </c>
      <c r="P59" s="2">
        <f t="shared" si="5"/>
        <v>3.125E-2</v>
      </c>
      <c r="Q59" t="s">
        <v>66</v>
      </c>
      <c r="T59" t="s">
        <v>5</v>
      </c>
    </row>
    <row r="60" spans="1:20" x14ac:dyDescent="0.25">
      <c r="A60">
        <v>58</v>
      </c>
      <c r="B60">
        <f t="shared" si="0"/>
        <v>36.25</v>
      </c>
      <c r="C60">
        <f t="shared" si="1"/>
        <v>-1.7386369111945563</v>
      </c>
      <c r="D60">
        <f t="shared" si="2"/>
        <v>1.4500000000000002</v>
      </c>
      <c r="E60">
        <f t="shared" si="3"/>
        <v>0</v>
      </c>
      <c r="F60" t="s">
        <v>5</v>
      </c>
      <c r="O60">
        <f t="shared" si="4"/>
        <v>-52</v>
      </c>
      <c r="P60" s="2">
        <f t="shared" si="5"/>
        <v>1.8877546573555531E-2</v>
      </c>
      <c r="Q60" t="s">
        <v>97</v>
      </c>
      <c r="T60" t="s">
        <v>35</v>
      </c>
    </row>
    <row r="61" spans="1:20" x14ac:dyDescent="0.25">
      <c r="A61">
        <v>59</v>
      </c>
      <c r="B61">
        <f t="shared" si="0"/>
        <v>36.875</v>
      </c>
      <c r="C61">
        <f t="shared" si="1"/>
        <v>-1.7908533171306287</v>
      </c>
      <c r="D61">
        <f t="shared" si="2"/>
        <v>1.4750000000000001</v>
      </c>
      <c r="E61">
        <f t="shared" si="3"/>
        <v>0</v>
      </c>
      <c r="F61" t="s">
        <v>5</v>
      </c>
      <c r="O61">
        <f t="shared" si="4"/>
        <v>-53</v>
      </c>
      <c r="P61" s="2">
        <f t="shared" si="5"/>
        <v>3.125E-2</v>
      </c>
      <c r="Q61" t="s">
        <v>68</v>
      </c>
      <c r="T61" t="s">
        <v>5</v>
      </c>
    </row>
    <row r="62" spans="1:20" x14ac:dyDescent="0.25">
      <c r="A62">
        <v>60</v>
      </c>
      <c r="B62">
        <f t="shared" si="0"/>
        <v>37.5</v>
      </c>
      <c r="C62">
        <f t="shared" si="1"/>
        <v>-2.2928932188134503</v>
      </c>
      <c r="D62">
        <f t="shared" si="2"/>
        <v>1.5</v>
      </c>
      <c r="E62">
        <f t="shared" si="3"/>
        <v>3</v>
      </c>
      <c r="F62" t="s">
        <v>9</v>
      </c>
      <c r="O62">
        <f t="shared" si="4"/>
        <v>-68</v>
      </c>
      <c r="P62" s="2">
        <f t="shared" si="5"/>
        <v>89.468391420469658</v>
      </c>
      <c r="Q62" t="s">
        <v>98</v>
      </c>
      <c r="T62" t="s">
        <v>36</v>
      </c>
    </row>
    <row r="63" spans="1:20" x14ac:dyDescent="0.25">
      <c r="A63">
        <v>61</v>
      </c>
      <c r="B63">
        <f t="shared" si="0"/>
        <v>38.125</v>
      </c>
      <c r="C63">
        <f t="shared" si="1"/>
        <v>-2.9667289195499897</v>
      </c>
      <c r="D63">
        <f t="shared" si="2"/>
        <v>1.5250000000000001</v>
      </c>
      <c r="E63">
        <f t="shared" si="3"/>
        <v>0</v>
      </c>
      <c r="F63" t="s">
        <v>5</v>
      </c>
      <c r="O63">
        <f t="shared" si="4"/>
        <v>-89</v>
      </c>
      <c r="P63" s="2">
        <f t="shared" si="5"/>
        <v>3.125E-2</v>
      </c>
      <c r="Q63" t="s">
        <v>70</v>
      </c>
      <c r="T63" t="s">
        <v>5</v>
      </c>
    </row>
    <row r="64" spans="1:20" x14ac:dyDescent="0.25">
      <c r="A64">
        <v>62</v>
      </c>
      <c r="B64">
        <f t="shared" si="0"/>
        <v>38.75</v>
      </c>
      <c r="C64">
        <f t="shared" si="1"/>
        <v>-3.045199876070932</v>
      </c>
      <c r="D64">
        <f t="shared" si="2"/>
        <v>1.55</v>
      </c>
      <c r="E64">
        <f t="shared" si="3"/>
        <v>0</v>
      </c>
      <c r="F64" t="s">
        <v>5</v>
      </c>
      <c r="O64">
        <f t="shared" si="4"/>
        <v>-91</v>
      </c>
      <c r="P64" s="2">
        <f t="shared" si="5"/>
        <v>2.9600334820662218E-2</v>
      </c>
      <c r="Q64" t="s">
        <v>99</v>
      </c>
      <c r="T64" t="s">
        <v>37</v>
      </c>
    </row>
    <row r="65" spans="1:20" x14ac:dyDescent="0.25">
      <c r="A65">
        <v>63</v>
      </c>
      <c r="B65">
        <f t="shared" si="0"/>
        <v>39.375</v>
      </c>
      <c r="C65">
        <f t="shared" si="1"/>
        <v>-1.9795199093978131</v>
      </c>
      <c r="D65">
        <f t="shared" si="2"/>
        <v>1.5750000000000002</v>
      </c>
      <c r="E65">
        <f t="shared" si="3"/>
        <v>0</v>
      </c>
      <c r="F65" t="s">
        <v>5</v>
      </c>
      <c r="O65">
        <f t="shared" si="4"/>
        <v>-59</v>
      </c>
      <c r="P65" s="2">
        <f t="shared" si="5"/>
        <v>3.125E-2</v>
      </c>
      <c r="Q65" t="s">
        <v>72</v>
      </c>
      <c r="T65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G22" sqref="G22"/>
    </sheetView>
  </sheetViews>
  <sheetFormatPr defaultRowHeight="15" x14ac:dyDescent="0.25"/>
  <cols>
    <col min="3" max="3" width="12.5703125" style="2" bestFit="1" customWidth="1"/>
    <col min="4" max="4" width="18.5703125" bestFit="1" customWidth="1"/>
    <col min="6" max="6" width="11.7109375" bestFit="1" customWidth="1"/>
    <col min="8" max="8" width="10.5703125" customWidth="1"/>
  </cols>
  <sheetData>
    <row r="1" spans="1:12" x14ac:dyDescent="0.25">
      <c r="A1" t="s">
        <v>38</v>
      </c>
      <c r="B1" t="s">
        <v>39</v>
      </c>
      <c r="C1" s="2" t="s">
        <v>40</v>
      </c>
      <c r="D1" t="s">
        <v>41</v>
      </c>
      <c r="F1" t="s">
        <v>42</v>
      </c>
      <c r="G1">
        <v>32</v>
      </c>
    </row>
    <row r="2" spans="1:12" x14ac:dyDescent="0.25">
      <c r="A2">
        <v>0</v>
      </c>
      <c r="B2">
        <f>A2/64</f>
        <v>0</v>
      </c>
      <c r="C2" s="2">
        <v>0</v>
      </c>
      <c r="D2">
        <f>TRUNC(C2*(2^16)/4,0)</f>
        <v>0</v>
      </c>
      <c r="F2" t="s">
        <v>43</v>
      </c>
      <c r="G2">
        <f>LOG(G1)/LOG(2)</f>
        <v>5</v>
      </c>
      <c r="H2">
        <f>G2-1</f>
        <v>4</v>
      </c>
      <c r="I2">
        <f t="shared" ref="I2:L2" si="0">H2-1</f>
        <v>3</v>
      </c>
      <c r="J2">
        <f t="shared" si="0"/>
        <v>2</v>
      </c>
      <c r="K2">
        <f t="shared" si="0"/>
        <v>1</v>
      </c>
      <c r="L2">
        <f t="shared" si="0"/>
        <v>0</v>
      </c>
    </row>
    <row r="3" spans="1:12" x14ac:dyDescent="0.25">
      <c r="A3">
        <v>1</v>
      </c>
      <c r="B3">
        <f t="shared" ref="B3:B65" si="1">A3/64</f>
        <v>1.5625E-2</v>
      </c>
      <c r="C3" s="3">
        <f>SIN(2*PI()*B3)</f>
        <v>9.8017140329560604E-2</v>
      </c>
      <c r="D3">
        <f>TRUNC(C3*(2^16)/4,0)</f>
        <v>1605</v>
      </c>
      <c r="F3" t="s">
        <v>50</v>
      </c>
      <c r="G3">
        <f>(LOG($G$1)/LOG(2))-((LOG($G$1)/LOG(2))-1)</f>
        <v>1</v>
      </c>
      <c r="H3">
        <f>(LOG($G$1)/LOG(2))-((LOG($G$1)/LOG(2))-2)</f>
        <v>2</v>
      </c>
      <c r="I3">
        <f>(LOG($G$1)/LOG(2))-((LOG($G$1)/LOG(2))-3)</f>
        <v>3</v>
      </c>
      <c r="J3">
        <f>(LOG($G$1)/LOG(2))-((LOG($G$1)/LOG(2))-4)</f>
        <v>4</v>
      </c>
      <c r="K3">
        <f>(LOG($G$1)/LOG(2))-((LOG($G$1)/LOG(2))-5)</f>
        <v>5</v>
      </c>
    </row>
    <row r="4" spans="1:12" x14ac:dyDescent="0.25">
      <c r="A4">
        <v>2</v>
      </c>
      <c r="B4">
        <f t="shared" si="1"/>
        <v>3.125E-2</v>
      </c>
      <c r="C4" s="3">
        <f t="shared" ref="C4:C65" si="2">SIN(2*PI()*B4)</f>
        <v>0.19509032201612825</v>
      </c>
      <c r="D4">
        <f t="shared" ref="D4:D65" si="3">TRUNC(C4*(2^16)/4,0)</f>
        <v>3196</v>
      </c>
      <c r="F4" t="s">
        <v>44</v>
      </c>
      <c r="G4">
        <f>2^($G$2-H2)</f>
        <v>2</v>
      </c>
      <c r="H4">
        <f>2^($G$2-I2)</f>
        <v>4</v>
      </c>
      <c r="I4">
        <f>2^($G$2-J2)</f>
        <v>8</v>
      </c>
      <c r="J4">
        <f>2^($G$2-K2)</f>
        <v>16</v>
      </c>
      <c r="K4">
        <f>2^($G$2-L2)</f>
        <v>32</v>
      </c>
    </row>
    <row r="5" spans="1:12" x14ac:dyDescent="0.25">
      <c r="A5">
        <v>3</v>
      </c>
      <c r="B5">
        <f t="shared" si="1"/>
        <v>4.6875E-2</v>
      </c>
      <c r="C5" s="3">
        <f t="shared" si="2"/>
        <v>0.29028467725446233</v>
      </c>
      <c r="D5">
        <f t="shared" si="3"/>
        <v>4756</v>
      </c>
      <c r="F5" t="s">
        <v>45</v>
      </c>
      <c r="G5">
        <f>G4/2</f>
        <v>1</v>
      </c>
      <c r="H5">
        <f t="shared" ref="H5:K5" si="4">H4/2</f>
        <v>2</v>
      </c>
      <c r="I5">
        <f t="shared" si="4"/>
        <v>4</v>
      </c>
      <c r="J5">
        <f t="shared" si="4"/>
        <v>8</v>
      </c>
      <c r="K5">
        <f t="shared" si="4"/>
        <v>16</v>
      </c>
    </row>
    <row r="6" spans="1:12" x14ac:dyDescent="0.25">
      <c r="A6">
        <v>4</v>
      </c>
      <c r="B6">
        <f t="shared" si="1"/>
        <v>6.25E-2</v>
      </c>
      <c r="C6" s="3">
        <f t="shared" si="2"/>
        <v>0.38268343236508978</v>
      </c>
      <c r="D6">
        <f t="shared" si="3"/>
        <v>6269</v>
      </c>
      <c r="F6" t="s">
        <v>46</v>
      </c>
      <c r="G6">
        <f>TRUNC(SIN(PI()/G5+(PI()/2)),3)</f>
        <v>-1</v>
      </c>
      <c r="H6">
        <f t="shared" ref="H6:K6" si="5">TRUNC(SIN(PI()/H5+(PI()/2)),3)</f>
        <v>0</v>
      </c>
      <c r="I6">
        <f t="shared" si="5"/>
        <v>0.70699999999999996</v>
      </c>
      <c r="J6">
        <f t="shared" si="5"/>
        <v>0.92300000000000004</v>
      </c>
      <c r="K6">
        <f t="shared" si="5"/>
        <v>0.98</v>
      </c>
    </row>
    <row r="7" spans="1:12" x14ac:dyDescent="0.25">
      <c r="A7">
        <v>5</v>
      </c>
      <c r="B7">
        <f t="shared" si="1"/>
        <v>7.8125E-2</v>
      </c>
      <c r="C7" s="3">
        <f t="shared" si="2"/>
        <v>0.47139673682599764</v>
      </c>
      <c r="D7">
        <f t="shared" si="3"/>
        <v>7723</v>
      </c>
      <c r="F7" t="s">
        <v>47</v>
      </c>
      <c r="G7">
        <f>TRUNC(-SIN(PI()/G5),3)</f>
        <v>0</v>
      </c>
      <c r="H7">
        <f t="shared" ref="H7:K7" si="6">TRUNC(-SIN(PI()/H5),3)</f>
        <v>-1</v>
      </c>
      <c r="I7">
        <f t="shared" si="6"/>
        <v>-0.70699999999999996</v>
      </c>
      <c r="J7">
        <f t="shared" si="6"/>
        <v>-0.38200000000000001</v>
      </c>
      <c r="K7">
        <f t="shared" si="6"/>
        <v>-0.19500000000000001</v>
      </c>
    </row>
    <row r="8" spans="1:12" x14ac:dyDescent="0.25">
      <c r="A8">
        <v>6</v>
      </c>
      <c r="B8">
        <f t="shared" si="1"/>
        <v>9.375E-2</v>
      </c>
      <c r="C8" s="3">
        <f t="shared" si="2"/>
        <v>0.55557023301960218</v>
      </c>
      <c r="D8">
        <f t="shared" si="3"/>
        <v>9102</v>
      </c>
      <c r="G8">
        <f>$G$1/G5</f>
        <v>32</v>
      </c>
      <c r="H8">
        <f t="shared" ref="H8:K8" si="7">$G$1/H5</f>
        <v>16</v>
      </c>
      <c r="I8">
        <f t="shared" si="7"/>
        <v>8</v>
      </c>
      <c r="J8">
        <f t="shared" si="7"/>
        <v>4</v>
      </c>
      <c r="K8">
        <f t="shared" si="7"/>
        <v>2</v>
      </c>
    </row>
    <row r="9" spans="1:12" x14ac:dyDescent="0.25">
      <c r="A9">
        <v>7</v>
      </c>
      <c r="B9">
        <f t="shared" si="1"/>
        <v>0.109375</v>
      </c>
      <c r="C9" s="3">
        <f t="shared" si="2"/>
        <v>0.63439328416364549</v>
      </c>
      <c r="D9">
        <f t="shared" si="3"/>
        <v>10393</v>
      </c>
      <c r="F9" t="s">
        <v>48</v>
      </c>
      <c r="G9">
        <f>INDEX($D$2:$D$65,(G8+1)+16,1)</f>
        <v>-16384</v>
      </c>
      <c r="H9">
        <f t="shared" ref="H9:K9" si="8">INDEX($D$2:$D$65,(H8+1)+16,1)</f>
        <v>0</v>
      </c>
      <c r="I9">
        <f t="shared" si="8"/>
        <v>11585</v>
      </c>
      <c r="J9">
        <f t="shared" si="8"/>
        <v>15136</v>
      </c>
      <c r="K9">
        <f t="shared" si="8"/>
        <v>16069</v>
      </c>
    </row>
    <row r="10" spans="1:12" x14ac:dyDescent="0.25">
      <c r="A10">
        <v>8</v>
      </c>
      <c r="B10">
        <f t="shared" si="1"/>
        <v>0.125</v>
      </c>
      <c r="C10" s="3">
        <f t="shared" si="2"/>
        <v>0.70710678118654746</v>
      </c>
      <c r="D10">
        <f t="shared" si="3"/>
        <v>11585</v>
      </c>
      <c r="F10" t="s">
        <v>49</v>
      </c>
      <c r="G10">
        <f>-INDEX($D$2:$D$65,G8+1,1)</f>
        <v>0</v>
      </c>
      <c r="H10">
        <f t="shared" ref="H10:K10" si="9">-INDEX($D$2:$D$65,H8+1,1)</f>
        <v>-16384</v>
      </c>
      <c r="I10">
        <f t="shared" si="9"/>
        <v>-11585</v>
      </c>
      <c r="J10">
        <f t="shared" si="9"/>
        <v>-6269</v>
      </c>
      <c r="K10">
        <f t="shared" si="9"/>
        <v>-3196</v>
      </c>
    </row>
    <row r="11" spans="1:12" x14ac:dyDescent="0.25">
      <c r="A11">
        <v>9</v>
      </c>
      <c r="B11">
        <f t="shared" si="1"/>
        <v>0.140625</v>
      </c>
      <c r="C11" s="3">
        <f t="shared" si="2"/>
        <v>0.77301045336273699</v>
      </c>
      <c r="D11">
        <f t="shared" si="3"/>
        <v>12665</v>
      </c>
      <c r="G11">
        <f>_xlfn.BITLSHIFT(1,G2)</f>
        <v>32</v>
      </c>
      <c r="H11">
        <f>_xlfn.BITLSHIFT(1,H2)</f>
        <v>16</v>
      </c>
      <c r="I11">
        <f>_xlfn.BITLSHIFT(1,I2)</f>
        <v>8</v>
      </c>
      <c r="J11">
        <f>_xlfn.BITLSHIFT(1,J2)</f>
        <v>4</v>
      </c>
      <c r="K11">
        <f>_xlfn.BITLSHIFT(1,K2)</f>
        <v>2</v>
      </c>
    </row>
    <row r="12" spans="1:12" x14ac:dyDescent="0.25">
      <c r="A12">
        <v>10</v>
      </c>
      <c r="B12">
        <f t="shared" si="1"/>
        <v>0.15625</v>
      </c>
      <c r="C12" s="3">
        <f t="shared" si="2"/>
        <v>0.83146961230254524</v>
      </c>
      <c r="D12">
        <f t="shared" si="3"/>
        <v>13622</v>
      </c>
    </row>
    <row r="13" spans="1:12" x14ac:dyDescent="0.25">
      <c r="A13">
        <v>11</v>
      </c>
      <c r="B13">
        <f t="shared" si="1"/>
        <v>0.171875</v>
      </c>
      <c r="C13" s="3">
        <f t="shared" si="2"/>
        <v>0.88192126434835494</v>
      </c>
      <c r="D13">
        <f t="shared" si="3"/>
        <v>14449</v>
      </c>
      <c r="F13" t="s">
        <v>51</v>
      </c>
    </row>
    <row r="14" spans="1:12" x14ac:dyDescent="0.25">
      <c r="A14">
        <v>12</v>
      </c>
      <c r="B14">
        <f t="shared" si="1"/>
        <v>0.1875</v>
      </c>
      <c r="C14" s="3">
        <f t="shared" si="2"/>
        <v>0.92387953251128674</v>
      </c>
      <c r="D14">
        <f t="shared" si="3"/>
        <v>15136</v>
      </c>
      <c r="F14" t="s">
        <v>52</v>
      </c>
      <c r="G14">
        <v>1</v>
      </c>
      <c r="H14">
        <f>G16</f>
        <v>2</v>
      </c>
      <c r="I14">
        <f>H16</f>
        <v>4</v>
      </c>
      <c r="J14">
        <f>I16</f>
        <v>8</v>
      </c>
      <c r="K14">
        <f>J16</f>
        <v>16</v>
      </c>
      <c r="L14">
        <f>K16</f>
        <v>32</v>
      </c>
    </row>
    <row r="15" spans="1:12" x14ac:dyDescent="0.25">
      <c r="A15">
        <v>13</v>
      </c>
      <c r="B15">
        <f t="shared" si="1"/>
        <v>0.203125</v>
      </c>
      <c r="C15" s="3">
        <f t="shared" si="2"/>
        <v>0.95694033573220894</v>
      </c>
      <c r="D15">
        <f t="shared" si="3"/>
        <v>15678</v>
      </c>
      <c r="F15" t="s">
        <v>53</v>
      </c>
      <c r="G15">
        <f>LOG(64)/LOG(2)</f>
        <v>6</v>
      </c>
      <c r="H15">
        <f>G15-1</f>
        <v>5</v>
      </c>
      <c r="I15">
        <f t="shared" ref="I15:K15" si="10">H15-1</f>
        <v>4</v>
      </c>
      <c r="J15">
        <f t="shared" si="10"/>
        <v>3</v>
      </c>
      <c r="K15">
        <f t="shared" si="10"/>
        <v>2</v>
      </c>
      <c r="L15">
        <f t="shared" ref="L15" si="11">K15-1</f>
        <v>1</v>
      </c>
    </row>
    <row r="16" spans="1:12" x14ac:dyDescent="0.25">
      <c r="A16">
        <v>14</v>
      </c>
      <c r="B16">
        <f t="shared" si="1"/>
        <v>0.21875</v>
      </c>
      <c r="C16" s="3">
        <f t="shared" si="2"/>
        <v>0.98078528040323043</v>
      </c>
      <c r="D16">
        <f t="shared" si="3"/>
        <v>16069</v>
      </c>
      <c r="F16" t="s">
        <v>54</v>
      </c>
      <c r="G16">
        <f t="shared" ref="G16:L16" si="12">_xlfn.BITLSHIFT(G14,1)</f>
        <v>2</v>
      </c>
      <c r="H16">
        <f t="shared" si="12"/>
        <v>4</v>
      </c>
      <c r="I16">
        <f t="shared" si="12"/>
        <v>8</v>
      </c>
      <c r="J16">
        <f t="shared" si="12"/>
        <v>16</v>
      </c>
      <c r="K16">
        <f t="shared" si="12"/>
        <v>32</v>
      </c>
      <c r="L16">
        <f t="shared" si="12"/>
        <v>64</v>
      </c>
    </row>
    <row r="17" spans="1:7" x14ac:dyDescent="0.25">
      <c r="A17">
        <v>15</v>
      </c>
      <c r="B17">
        <f t="shared" si="1"/>
        <v>0.234375</v>
      </c>
      <c r="C17" s="3">
        <f t="shared" si="2"/>
        <v>0.99518472667219682</v>
      </c>
      <c r="D17">
        <f t="shared" si="3"/>
        <v>16305</v>
      </c>
    </row>
    <row r="18" spans="1:7" x14ac:dyDescent="0.25">
      <c r="A18">
        <v>16</v>
      </c>
      <c r="B18">
        <f t="shared" si="1"/>
        <v>0.25</v>
      </c>
      <c r="C18" s="3">
        <f t="shared" si="2"/>
        <v>1</v>
      </c>
      <c r="D18">
        <f t="shared" si="3"/>
        <v>16384</v>
      </c>
      <c r="F18" t="s">
        <v>55</v>
      </c>
      <c r="G18">
        <v>0</v>
      </c>
    </row>
    <row r="19" spans="1:7" x14ac:dyDescent="0.25">
      <c r="A19">
        <v>17</v>
      </c>
      <c r="B19">
        <f t="shared" si="1"/>
        <v>0.265625</v>
      </c>
      <c r="C19" s="3">
        <f t="shared" si="2"/>
        <v>0.99518472667219693</v>
      </c>
      <c r="D19">
        <f t="shared" si="3"/>
        <v>16305</v>
      </c>
      <c r="F19" t="s">
        <v>56</v>
      </c>
      <c r="G19">
        <f>_xlfn.BITLSHIFT(G18,$G$15)</f>
        <v>0</v>
      </c>
    </row>
    <row r="20" spans="1:7" x14ac:dyDescent="0.25">
      <c r="A20">
        <v>18</v>
      </c>
      <c r="B20">
        <f t="shared" si="1"/>
        <v>0.28125</v>
      </c>
      <c r="C20" s="3">
        <f t="shared" si="2"/>
        <v>0.98078528040323043</v>
      </c>
      <c r="D20">
        <f t="shared" si="3"/>
        <v>16069</v>
      </c>
      <c r="F20" t="s">
        <v>57</v>
      </c>
      <c r="G20">
        <f>INDEX($D$2:$D$65,G19+1+16,1)</f>
        <v>16384</v>
      </c>
    </row>
    <row r="21" spans="1:7" x14ac:dyDescent="0.25">
      <c r="A21">
        <v>19</v>
      </c>
      <c r="B21">
        <f t="shared" si="1"/>
        <v>0.296875</v>
      </c>
      <c r="C21" s="3">
        <f t="shared" si="2"/>
        <v>0.95694033573220894</v>
      </c>
      <c r="D21">
        <f t="shared" si="3"/>
        <v>15678</v>
      </c>
      <c r="F21" t="s">
        <v>58</v>
      </c>
      <c r="G21">
        <f>INDEX($D$2:$D$65,G19+1,1)</f>
        <v>0</v>
      </c>
    </row>
    <row r="22" spans="1:7" x14ac:dyDescent="0.25">
      <c r="A22">
        <v>20</v>
      </c>
      <c r="B22">
        <f t="shared" si="1"/>
        <v>0.3125</v>
      </c>
      <c r="C22" s="3">
        <f t="shared" si="2"/>
        <v>0.92387953251128674</v>
      </c>
      <c r="D22">
        <f t="shared" si="3"/>
        <v>15136</v>
      </c>
    </row>
    <row r="23" spans="1:7" x14ac:dyDescent="0.25">
      <c r="A23">
        <v>21</v>
      </c>
      <c r="B23">
        <f t="shared" si="1"/>
        <v>0.328125</v>
      </c>
      <c r="C23" s="3">
        <f t="shared" si="2"/>
        <v>0.88192126434835505</v>
      </c>
      <c r="D23">
        <f t="shared" si="3"/>
        <v>14449</v>
      </c>
    </row>
    <row r="24" spans="1:7" x14ac:dyDescent="0.25">
      <c r="A24">
        <v>22</v>
      </c>
      <c r="B24">
        <f t="shared" si="1"/>
        <v>0.34375</v>
      </c>
      <c r="C24" s="3">
        <f t="shared" si="2"/>
        <v>0.83146961230254546</v>
      </c>
      <c r="D24">
        <f t="shared" si="3"/>
        <v>13622</v>
      </c>
    </row>
    <row r="25" spans="1:7" x14ac:dyDescent="0.25">
      <c r="A25">
        <v>23</v>
      </c>
      <c r="B25">
        <f t="shared" si="1"/>
        <v>0.359375</v>
      </c>
      <c r="C25" s="3">
        <f t="shared" si="2"/>
        <v>0.7730104533627371</v>
      </c>
      <c r="D25">
        <f t="shared" si="3"/>
        <v>12665</v>
      </c>
    </row>
    <row r="26" spans="1:7" x14ac:dyDescent="0.25">
      <c r="A26">
        <v>24</v>
      </c>
      <c r="B26">
        <f t="shared" si="1"/>
        <v>0.375</v>
      </c>
      <c r="C26" s="3">
        <f t="shared" si="2"/>
        <v>0.70710678118654757</v>
      </c>
      <c r="D26">
        <f t="shared" si="3"/>
        <v>11585</v>
      </c>
    </row>
    <row r="27" spans="1:7" x14ac:dyDescent="0.25">
      <c r="A27">
        <v>25</v>
      </c>
      <c r="B27">
        <f t="shared" si="1"/>
        <v>0.390625</v>
      </c>
      <c r="C27" s="3">
        <f t="shared" si="2"/>
        <v>0.63439328416364549</v>
      </c>
      <c r="D27">
        <f t="shared" si="3"/>
        <v>10393</v>
      </c>
    </row>
    <row r="28" spans="1:7" x14ac:dyDescent="0.25">
      <c r="A28">
        <v>26</v>
      </c>
      <c r="B28">
        <f t="shared" si="1"/>
        <v>0.40625</v>
      </c>
      <c r="C28" s="3">
        <f t="shared" si="2"/>
        <v>0.55557023301960218</v>
      </c>
      <c r="D28">
        <f t="shared" si="3"/>
        <v>9102</v>
      </c>
    </row>
    <row r="29" spans="1:7" x14ac:dyDescent="0.25">
      <c r="A29">
        <v>27</v>
      </c>
      <c r="B29">
        <f t="shared" si="1"/>
        <v>0.421875</v>
      </c>
      <c r="C29" s="3">
        <f t="shared" si="2"/>
        <v>0.47139673682599786</v>
      </c>
      <c r="D29">
        <f t="shared" si="3"/>
        <v>7723</v>
      </c>
    </row>
    <row r="30" spans="1:7" x14ac:dyDescent="0.25">
      <c r="A30">
        <v>28</v>
      </c>
      <c r="B30">
        <f t="shared" si="1"/>
        <v>0.4375</v>
      </c>
      <c r="C30" s="3">
        <f t="shared" si="2"/>
        <v>0.38268343236508989</v>
      </c>
      <c r="D30">
        <f t="shared" si="3"/>
        <v>6269</v>
      </c>
    </row>
    <row r="31" spans="1:7" x14ac:dyDescent="0.25">
      <c r="A31">
        <v>29</v>
      </c>
      <c r="B31">
        <f t="shared" si="1"/>
        <v>0.453125</v>
      </c>
      <c r="C31" s="3">
        <f t="shared" si="2"/>
        <v>0.29028467725446239</v>
      </c>
      <c r="D31">
        <f t="shared" si="3"/>
        <v>4756</v>
      </c>
    </row>
    <row r="32" spans="1:7" x14ac:dyDescent="0.25">
      <c r="A32">
        <v>30</v>
      </c>
      <c r="B32">
        <f t="shared" si="1"/>
        <v>0.46875</v>
      </c>
      <c r="C32" s="3">
        <f t="shared" si="2"/>
        <v>0.19509032201612861</v>
      </c>
      <c r="D32">
        <f t="shared" si="3"/>
        <v>3196</v>
      </c>
    </row>
    <row r="33" spans="1:4" x14ac:dyDescent="0.25">
      <c r="A33">
        <v>31</v>
      </c>
      <c r="B33">
        <f t="shared" si="1"/>
        <v>0.484375</v>
      </c>
      <c r="C33" s="3">
        <f t="shared" si="2"/>
        <v>9.8017140329560826E-2</v>
      </c>
      <c r="D33">
        <f t="shared" si="3"/>
        <v>1605</v>
      </c>
    </row>
    <row r="34" spans="1:4" x14ac:dyDescent="0.25">
      <c r="A34">
        <v>32</v>
      </c>
      <c r="B34">
        <f t="shared" si="1"/>
        <v>0.5</v>
      </c>
      <c r="C34" s="3">
        <f t="shared" si="2"/>
        <v>1.22514845490862E-16</v>
      </c>
      <c r="D34">
        <f t="shared" si="3"/>
        <v>0</v>
      </c>
    </row>
    <row r="35" spans="1:4" x14ac:dyDescent="0.25">
      <c r="A35">
        <v>33</v>
      </c>
      <c r="B35">
        <f t="shared" si="1"/>
        <v>0.515625</v>
      </c>
      <c r="C35" s="3">
        <f t="shared" si="2"/>
        <v>-9.801714032956059E-2</v>
      </c>
      <c r="D35">
        <f t="shared" si="3"/>
        <v>-1605</v>
      </c>
    </row>
    <row r="36" spans="1:4" x14ac:dyDescent="0.25">
      <c r="A36">
        <v>34</v>
      </c>
      <c r="B36">
        <f t="shared" si="1"/>
        <v>0.53125</v>
      </c>
      <c r="C36" s="3">
        <f t="shared" si="2"/>
        <v>-0.19509032201612836</v>
      </c>
      <c r="D36">
        <f t="shared" si="3"/>
        <v>-3196</v>
      </c>
    </row>
    <row r="37" spans="1:4" x14ac:dyDescent="0.25">
      <c r="A37">
        <v>35</v>
      </c>
      <c r="B37">
        <f t="shared" si="1"/>
        <v>0.546875</v>
      </c>
      <c r="C37" s="3">
        <f t="shared" si="2"/>
        <v>-0.29028467725446211</v>
      </c>
      <c r="D37">
        <f t="shared" si="3"/>
        <v>-4756</v>
      </c>
    </row>
    <row r="38" spans="1:4" x14ac:dyDescent="0.25">
      <c r="A38">
        <v>36</v>
      </c>
      <c r="B38">
        <f t="shared" si="1"/>
        <v>0.5625</v>
      </c>
      <c r="C38" s="3">
        <f t="shared" si="2"/>
        <v>-0.38268343236508967</v>
      </c>
      <c r="D38">
        <f t="shared" si="3"/>
        <v>-6269</v>
      </c>
    </row>
    <row r="39" spans="1:4" x14ac:dyDescent="0.25">
      <c r="A39">
        <v>37</v>
      </c>
      <c r="B39">
        <f t="shared" si="1"/>
        <v>0.578125</v>
      </c>
      <c r="C39" s="3">
        <f t="shared" si="2"/>
        <v>-0.47139673682599764</v>
      </c>
      <c r="D39">
        <f t="shared" si="3"/>
        <v>-7723</v>
      </c>
    </row>
    <row r="40" spans="1:4" x14ac:dyDescent="0.25">
      <c r="A40">
        <v>38</v>
      </c>
      <c r="B40">
        <f t="shared" si="1"/>
        <v>0.59375</v>
      </c>
      <c r="C40" s="3">
        <f t="shared" si="2"/>
        <v>-0.55557023301960196</v>
      </c>
      <c r="D40">
        <f t="shared" si="3"/>
        <v>-9102</v>
      </c>
    </row>
    <row r="41" spans="1:4" x14ac:dyDescent="0.25">
      <c r="A41">
        <v>39</v>
      </c>
      <c r="B41">
        <f t="shared" si="1"/>
        <v>0.609375</v>
      </c>
      <c r="C41" s="3">
        <f t="shared" si="2"/>
        <v>-0.63439328416364527</v>
      </c>
      <c r="D41">
        <f t="shared" si="3"/>
        <v>-10393</v>
      </c>
    </row>
    <row r="42" spans="1:4" x14ac:dyDescent="0.25">
      <c r="A42">
        <v>40</v>
      </c>
      <c r="B42">
        <f t="shared" si="1"/>
        <v>0.625</v>
      </c>
      <c r="C42" s="3">
        <f t="shared" si="2"/>
        <v>-0.70710678118654746</v>
      </c>
      <c r="D42">
        <f t="shared" si="3"/>
        <v>-11585</v>
      </c>
    </row>
    <row r="43" spans="1:4" x14ac:dyDescent="0.25">
      <c r="A43">
        <v>41</v>
      </c>
      <c r="B43">
        <f t="shared" si="1"/>
        <v>0.640625</v>
      </c>
      <c r="C43" s="3">
        <f t="shared" si="2"/>
        <v>-0.77301045336273666</v>
      </c>
      <c r="D43">
        <f t="shared" si="3"/>
        <v>-12665</v>
      </c>
    </row>
    <row r="44" spans="1:4" x14ac:dyDescent="0.25">
      <c r="A44">
        <v>42</v>
      </c>
      <c r="B44">
        <f t="shared" si="1"/>
        <v>0.65625</v>
      </c>
      <c r="C44" s="3">
        <f t="shared" si="2"/>
        <v>-0.83146961230254524</v>
      </c>
      <c r="D44">
        <f t="shared" si="3"/>
        <v>-13622</v>
      </c>
    </row>
    <row r="45" spans="1:4" x14ac:dyDescent="0.25">
      <c r="A45">
        <v>43</v>
      </c>
      <c r="B45">
        <f t="shared" si="1"/>
        <v>0.671875</v>
      </c>
      <c r="C45" s="3">
        <f t="shared" si="2"/>
        <v>-0.88192126434835494</v>
      </c>
      <c r="D45">
        <f t="shared" si="3"/>
        <v>-14449</v>
      </c>
    </row>
    <row r="46" spans="1:4" x14ac:dyDescent="0.25">
      <c r="A46">
        <v>44</v>
      </c>
      <c r="B46">
        <f t="shared" si="1"/>
        <v>0.6875</v>
      </c>
      <c r="C46" s="3">
        <f t="shared" si="2"/>
        <v>-0.92387953251128652</v>
      </c>
      <c r="D46">
        <f t="shared" si="3"/>
        <v>-15136</v>
      </c>
    </row>
    <row r="47" spans="1:4" x14ac:dyDescent="0.25">
      <c r="A47">
        <v>45</v>
      </c>
      <c r="B47">
        <f t="shared" si="1"/>
        <v>0.703125</v>
      </c>
      <c r="C47" s="3">
        <f t="shared" si="2"/>
        <v>-0.95694033573220882</v>
      </c>
      <c r="D47">
        <f t="shared" si="3"/>
        <v>-15678</v>
      </c>
    </row>
    <row r="48" spans="1:4" x14ac:dyDescent="0.25">
      <c r="A48">
        <v>46</v>
      </c>
      <c r="B48">
        <f t="shared" si="1"/>
        <v>0.71875</v>
      </c>
      <c r="C48" s="3">
        <f t="shared" si="2"/>
        <v>-0.98078528040323032</v>
      </c>
      <c r="D48">
        <f t="shared" si="3"/>
        <v>-16069</v>
      </c>
    </row>
    <row r="49" spans="1:4" x14ac:dyDescent="0.25">
      <c r="A49">
        <v>47</v>
      </c>
      <c r="B49">
        <f t="shared" si="1"/>
        <v>0.734375</v>
      </c>
      <c r="C49" s="3">
        <f t="shared" si="2"/>
        <v>-0.99518472667219693</v>
      </c>
      <c r="D49">
        <f t="shared" si="3"/>
        <v>-16305</v>
      </c>
    </row>
    <row r="50" spans="1:4" x14ac:dyDescent="0.25">
      <c r="A50">
        <v>48</v>
      </c>
      <c r="B50">
        <f t="shared" si="1"/>
        <v>0.75</v>
      </c>
      <c r="C50" s="3">
        <f t="shared" si="2"/>
        <v>-1</v>
      </c>
      <c r="D50">
        <f t="shared" si="3"/>
        <v>-16384</v>
      </c>
    </row>
    <row r="51" spans="1:4" x14ac:dyDescent="0.25">
      <c r="A51">
        <v>49</v>
      </c>
      <c r="B51">
        <f t="shared" si="1"/>
        <v>0.765625</v>
      </c>
      <c r="C51" s="3">
        <f t="shared" si="2"/>
        <v>-0.99518472667219693</v>
      </c>
      <c r="D51">
        <f t="shared" si="3"/>
        <v>-16305</v>
      </c>
    </row>
    <row r="52" spans="1:4" x14ac:dyDescent="0.25">
      <c r="A52">
        <v>50</v>
      </c>
      <c r="B52">
        <f t="shared" si="1"/>
        <v>0.78125</v>
      </c>
      <c r="C52" s="3">
        <f t="shared" si="2"/>
        <v>-0.98078528040323043</v>
      </c>
      <c r="D52">
        <f t="shared" si="3"/>
        <v>-16069</v>
      </c>
    </row>
    <row r="53" spans="1:4" x14ac:dyDescent="0.25">
      <c r="A53">
        <v>51</v>
      </c>
      <c r="B53">
        <f t="shared" si="1"/>
        <v>0.796875</v>
      </c>
      <c r="C53" s="3">
        <f t="shared" si="2"/>
        <v>-0.95694033573220894</v>
      </c>
      <c r="D53">
        <f t="shared" si="3"/>
        <v>-15678</v>
      </c>
    </row>
    <row r="54" spans="1:4" x14ac:dyDescent="0.25">
      <c r="A54">
        <v>52</v>
      </c>
      <c r="B54">
        <f t="shared" si="1"/>
        <v>0.8125</v>
      </c>
      <c r="C54" s="3">
        <f t="shared" si="2"/>
        <v>-0.92387953251128663</v>
      </c>
      <c r="D54">
        <f t="shared" si="3"/>
        <v>-15136</v>
      </c>
    </row>
    <row r="55" spans="1:4" x14ac:dyDescent="0.25">
      <c r="A55">
        <v>53</v>
      </c>
      <c r="B55">
        <f t="shared" si="1"/>
        <v>0.828125</v>
      </c>
      <c r="C55" s="3">
        <f t="shared" si="2"/>
        <v>-0.88192126434835505</v>
      </c>
      <c r="D55">
        <f t="shared" si="3"/>
        <v>-14449</v>
      </c>
    </row>
    <row r="56" spans="1:4" x14ac:dyDescent="0.25">
      <c r="A56">
        <v>54</v>
      </c>
      <c r="B56">
        <f t="shared" si="1"/>
        <v>0.84375</v>
      </c>
      <c r="C56" s="3">
        <f t="shared" si="2"/>
        <v>-0.83146961230254546</v>
      </c>
      <c r="D56">
        <f t="shared" si="3"/>
        <v>-13622</v>
      </c>
    </row>
    <row r="57" spans="1:4" x14ac:dyDescent="0.25">
      <c r="A57">
        <v>55</v>
      </c>
      <c r="B57">
        <f t="shared" si="1"/>
        <v>0.859375</v>
      </c>
      <c r="C57" s="3">
        <f t="shared" si="2"/>
        <v>-0.77301045336273688</v>
      </c>
      <c r="D57">
        <f t="shared" si="3"/>
        <v>-12665</v>
      </c>
    </row>
    <row r="58" spans="1:4" x14ac:dyDescent="0.25">
      <c r="A58">
        <v>56</v>
      </c>
      <c r="B58">
        <f t="shared" si="1"/>
        <v>0.875</v>
      </c>
      <c r="C58" s="3">
        <f t="shared" si="2"/>
        <v>-0.70710678118654768</v>
      </c>
      <c r="D58">
        <f t="shared" si="3"/>
        <v>-11585</v>
      </c>
    </row>
    <row r="59" spans="1:4" x14ac:dyDescent="0.25">
      <c r="A59">
        <v>57</v>
      </c>
      <c r="B59">
        <f t="shared" si="1"/>
        <v>0.890625</v>
      </c>
      <c r="C59" s="3">
        <f t="shared" si="2"/>
        <v>-0.63439328416364593</v>
      </c>
      <c r="D59">
        <f t="shared" si="3"/>
        <v>-10393</v>
      </c>
    </row>
    <row r="60" spans="1:4" x14ac:dyDescent="0.25">
      <c r="A60">
        <v>58</v>
      </c>
      <c r="B60">
        <f t="shared" si="1"/>
        <v>0.90625</v>
      </c>
      <c r="C60" s="3">
        <f t="shared" si="2"/>
        <v>-0.55557023301960218</v>
      </c>
      <c r="D60">
        <f t="shared" si="3"/>
        <v>-9102</v>
      </c>
    </row>
    <row r="61" spans="1:4" x14ac:dyDescent="0.25">
      <c r="A61">
        <v>59</v>
      </c>
      <c r="B61">
        <f t="shared" si="1"/>
        <v>0.921875</v>
      </c>
      <c r="C61" s="3">
        <f t="shared" si="2"/>
        <v>-0.47139673682599792</v>
      </c>
      <c r="D61">
        <f t="shared" si="3"/>
        <v>-7723</v>
      </c>
    </row>
    <row r="62" spans="1:4" x14ac:dyDescent="0.25">
      <c r="A62">
        <v>60</v>
      </c>
      <c r="B62">
        <f t="shared" si="1"/>
        <v>0.9375</v>
      </c>
      <c r="C62" s="3">
        <f t="shared" si="2"/>
        <v>-0.38268343236509039</v>
      </c>
      <c r="D62">
        <f t="shared" si="3"/>
        <v>-6269</v>
      </c>
    </row>
    <row r="63" spans="1:4" x14ac:dyDescent="0.25">
      <c r="A63">
        <v>61</v>
      </c>
      <c r="B63">
        <f t="shared" si="1"/>
        <v>0.953125</v>
      </c>
      <c r="C63" s="3">
        <f t="shared" si="2"/>
        <v>-0.2902846772544625</v>
      </c>
      <c r="D63">
        <f t="shared" si="3"/>
        <v>-4756</v>
      </c>
    </row>
    <row r="64" spans="1:4" x14ac:dyDescent="0.25">
      <c r="A64">
        <v>62</v>
      </c>
      <c r="B64">
        <f t="shared" si="1"/>
        <v>0.96875</v>
      </c>
      <c r="C64" s="3">
        <f t="shared" si="2"/>
        <v>-0.19509032201612872</v>
      </c>
      <c r="D64">
        <f t="shared" si="3"/>
        <v>-3196</v>
      </c>
    </row>
    <row r="65" spans="1:4" x14ac:dyDescent="0.25">
      <c r="A65">
        <v>63</v>
      </c>
      <c r="B65">
        <f t="shared" si="1"/>
        <v>0.984375</v>
      </c>
      <c r="C65" s="3">
        <f t="shared" si="2"/>
        <v>-9.8017140329560506E-2</v>
      </c>
      <c r="D65">
        <f t="shared" si="3"/>
        <v>-1605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K4" sqref="K4"/>
    </sheetView>
  </sheetViews>
  <sheetFormatPr defaultRowHeight="15" x14ac:dyDescent="0.25"/>
  <cols>
    <col min="1" max="1" width="13.28515625" bestFit="1" customWidth="1"/>
  </cols>
  <sheetData>
    <row r="1" spans="1:10" x14ac:dyDescent="0.25">
      <c r="A1" t="s">
        <v>59</v>
      </c>
    </row>
    <row r="2" spans="1:10" x14ac:dyDescent="0.25">
      <c r="A2" t="s">
        <v>42</v>
      </c>
      <c r="B2">
        <v>16</v>
      </c>
    </row>
    <row r="4" spans="1:10" x14ac:dyDescent="0.25">
      <c r="A4" t="s">
        <v>50</v>
      </c>
      <c r="B4">
        <v>1</v>
      </c>
      <c r="C4">
        <f>2^(B4-1)</f>
        <v>1</v>
      </c>
      <c r="D4">
        <v>2</v>
      </c>
      <c r="E4">
        <f>2^(D4-1)</f>
        <v>2</v>
      </c>
      <c r="F4">
        <v>3</v>
      </c>
      <c r="G4">
        <f>2^(F4-1)</f>
        <v>4</v>
      </c>
      <c r="H4">
        <v>4</v>
      </c>
      <c r="I4">
        <f>2^(H4-1)</f>
        <v>8</v>
      </c>
    </row>
    <row r="5" spans="1:10" x14ac:dyDescent="0.25">
      <c r="A5" t="s">
        <v>46</v>
      </c>
      <c r="B5">
        <v>-1</v>
      </c>
      <c r="C5">
        <f>DEGREES(PI()/C4)</f>
        <v>180</v>
      </c>
      <c r="D5">
        <v>0</v>
      </c>
      <c r="E5">
        <f>DEGREES(PI()/E4)</f>
        <v>90</v>
      </c>
      <c r="F5">
        <v>0.70710678000000005</v>
      </c>
      <c r="G5">
        <f>DEGREES(PI()/G4)</f>
        <v>45</v>
      </c>
      <c r="H5">
        <v>0.92387953</v>
      </c>
      <c r="I5">
        <f>DEGREES(PI()/I4)</f>
        <v>22.5</v>
      </c>
    </row>
    <row r="6" spans="1:10" x14ac:dyDescent="0.25">
      <c r="A6" t="s">
        <v>47</v>
      </c>
      <c r="B6">
        <v>0</v>
      </c>
      <c r="C6" s="6" t="s">
        <v>64</v>
      </c>
      <c r="D6">
        <v>-1</v>
      </c>
      <c r="E6" s="6" t="s">
        <v>64</v>
      </c>
      <c r="F6">
        <v>-0.70710678000000005</v>
      </c>
      <c r="G6" s="6" t="s">
        <v>64</v>
      </c>
      <c r="H6">
        <v>-0.38268340000000001</v>
      </c>
      <c r="I6" s="6" t="s">
        <v>64</v>
      </c>
    </row>
    <row r="7" spans="1:10" x14ac:dyDescent="0.25">
      <c r="A7" t="s">
        <v>60</v>
      </c>
      <c r="B7">
        <v>1</v>
      </c>
      <c r="C7">
        <f>ACOS(B7)</f>
        <v>0</v>
      </c>
      <c r="D7">
        <v>1</v>
      </c>
      <c r="E7">
        <f>ACOS(D7)</f>
        <v>0</v>
      </c>
      <c r="F7">
        <v>1</v>
      </c>
      <c r="G7">
        <f>DEGREES(ACOS(F7))</f>
        <v>0</v>
      </c>
      <c r="H7">
        <v>1</v>
      </c>
      <c r="I7">
        <f>DEGREES(ACOS(H7))</f>
        <v>0</v>
      </c>
    </row>
    <row r="8" spans="1:10" x14ac:dyDescent="0.25">
      <c r="A8" t="s">
        <v>61</v>
      </c>
      <c r="B8" s="4">
        <v>0</v>
      </c>
      <c r="C8">
        <f>ASIN(B8)</f>
        <v>0</v>
      </c>
      <c r="D8" s="4">
        <v>0</v>
      </c>
      <c r="E8">
        <f>ASIN(D8)</f>
        <v>0</v>
      </c>
      <c r="F8" s="4">
        <v>0</v>
      </c>
      <c r="G8">
        <f>DEGREES(ASIN(F8))</f>
        <v>0</v>
      </c>
      <c r="H8" s="4">
        <v>0</v>
      </c>
      <c r="I8">
        <f>DEGREES(ASIN(H8))</f>
        <v>0</v>
      </c>
      <c r="J8" s="5"/>
    </row>
    <row r="9" spans="1:10" x14ac:dyDescent="0.25">
      <c r="A9" t="s">
        <v>62</v>
      </c>
      <c r="D9">
        <v>0</v>
      </c>
      <c r="E9">
        <f>DEGREES(ACOS(D9))</f>
        <v>90</v>
      </c>
      <c r="F9">
        <v>0.70710678000000005</v>
      </c>
      <c r="G9">
        <f>DEGREES(ACOS(F9))</f>
        <v>45.000000096144127</v>
      </c>
      <c r="H9">
        <f>H5</f>
        <v>0.92387953</v>
      </c>
      <c r="I9">
        <f>DEGREES(ACOS(H9))</f>
        <v>22.500000375992581</v>
      </c>
      <c r="J9" s="5"/>
    </row>
    <row r="10" spans="1:10" x14ac:dyDescent="0.25">
      <c r="A10" t="s">
        <v>63</v>
      </c>
      <c r="B10" s="4"/>
      <c r="D10" s="4">
        <v>-1</v>
      </c>
      <c r="E10">
        <f>DEGREES(ASIN(D10))</f>
        <v>-90</v>
      </c>
      <c r="F10" s="4">
        <v>-0.70710678000000005</v>
      </c>
      <c r="G10">
        <f>DEGREES(ASIN(F10))</f>
        <v>-44.999999903855887</v>
      </c>
      <c r="H10" s="4">
        <f>H6</f>
        <v>-0.38268340000000001</v>
      </c>
      <c r="I10">
        <f>DEGREES(ASIN(H10))</f>
        <v>-22.499997992830266</v>
      </c>
      <c r="J10" s="5"/>
    </row>
    <row r="11" spans="1:10" x14ac:dyDescent="0.25">
      <c r="F11">
        <v>0</v>
      </c>
      <c r="G11">
        <f>DEGREES(ACOS(F11))</f>
        <v>90</v>
      </c>
      <c r="H11">
        <f>F5</f>
        <v>0.70710678000000005</v>
      </c>
      <c r="I11">
        <f>DEGREES(ACOS(H11))</f>
        <v>45.000000096144127</v>
      </c>
      <c r="J11" s="5"/>
    </row>
    <row r="12" spans="1:10" x14ac:dyDescent="0.25">
      <c r="B12" s="4"/>
      <c r="D12" s="4"/>
      <c r="F12" s="4">
        <v>-1</v>
      </c>
      <c r="G12">
        <f>DEGREES(ASIN(F12))</f>
        <v>-90</v>
      </c>
      <c r="H12" s="4">
        <f>F6</f>
        <v>-0.70710678000000005</v>
      </c>
      <c r="I12">
        <f>DEGREES(ASIN(H12))</f>
        <v>-44.999999903855887</v>
      </c>
      <c r="J12" s="5"/>
    </row>
    <row r="13" spans="1:10" x14ac:dyDescent="0.25">
      <c r="F13" s="5">
        <v>-0.70710678000000005</v>
      </c>
      <c r="G13">
        <f>DEGREES(ACOS(F13))</f>
        <v>134.99999990385587</v>
      </c>
      <c r="H13">
        <f>-H10</f>
        <v>0.38268340000000001</v>
      </c>
      <c r="I13">
        <f>DEGREES(ACOS(H13))</f>
        <v>67.500002007169726</v>
      </c>
      <c r="J13" s="5"/>
    </row>
    <row r="14" spans="1:10" x14ac:dyDescent="0.25">
      <c r="B14" s="4"/>
      <c r="D14" s="4"/>
      <c r="F14" s="4">
        <v>-0.70710678000000005</v>
      </c>
      <c r="G14">
        <f>DEGREES(ASIN(F14))</f>
        <v>-44.999999903855887</v>
      </c>
      <c r="H14" s="4">
        <f>-H9</f>
        <v>-0.92387953</v>
      </c>
      <c r="I14">
        <f>DEGREES(ASIN(H14))</f>
        <v>-67.499999624007415</v>
      </c>
      <c r="J14" s="5"/>
    </row>
    <row r="15" spans="1:10" x14ac:dyDescent="0.25">
      <c r="H15">
        <v>0</v>
      </c>
      <c r="I15">
        <f>DEGREES(ACOS(H15))</f>
        <v>90</v>
      </c>
      <c r="J15" s="5"/>
    </row>
    <row r="16" spans="1:10" x14ac:dyDescent="0.25">
      <c r="B16" s="4"/>
      <c r="D16" s="4"/>
      <c r="F16" s="4"/>
      <c r="H16" s="4">
        <v>-1</v>
      </c>
      <c r="I16">
        <f>DEGREES(ASIN(H16))</f>
        <v>-90</v>
      </c>
      <c r="J16" s="5"/>
    </row>
    <row r="17" spans="2:10" x14ac:dyDescent="0.25">
      <c r="H17">
        <f>-H13</f>
        <v>-0.38268340000000001</v>
      </c>
      <c r="I17">
        <f>DEGREES(ACOS(H17))</f>
        <v>112.49999799283027</v>
      </c>
      <c r="J17" s="5"/>
    </row>
    <row r="18" spans="2:10" x14ac:dyDescent="0.25">
      <c r="B18" s="4"/>
      <c r="D18" s="4"/>
      <c r="F18" s="4"/>
      <c r="H18" s="4">
        <f>H14</f>
        <v>-0.92387953</v>
      </c>
      <c r="I18">
        <f>DEGREES(ASIN(H18))</f>
        <v>-67.499999624007415</v>
      </c>
      <c r="J18" s="5"/>
    </row>
    <row r="19" spans="2:10" x14ac:dyDescent="0.25">
      <c r="H19">
        <f>H12</f>
        <v>-0.70710678000000005</v>
      </c>
      <c r="I19">
        <f>DEGREES(ACOS(H19))</f>
        <v>134.99999990385587</v>
      </c>
      <c r="J19" s="5"/>
    </row>
    <row r="20" spans="2:10" x14ac:dyDescent="0.25">
      <c r="B20" s="4"/>
      <c r="D20" s="4"/>
      <c r="F20" s="4"/>
      <c r="H20" s="4">
        <f>H12</f>
        <v>-0.70710678000000005</v>
      </c>
      <c r="I20">
        <f>DEGREES(ASIN(H20))</f>
        <v>-44.999999903855887</v>
      </c>
      <c r="J20" s="5"/>
    </row>
    <row r="21" spans="2:10" x14ac:dyDescent="0.25">
      <c r="H21">
        <f>H18</f>
        <v>-0.92387953</v>
      </c>
      <c r="I21">
        <f>DEGREES(ACOS(H21))</f>
        <v>157.49999962400742</v>
      </c>
    </row>
    <row r="22" spans="2:10" x14ac:dyDescent="0.25">
      <c r="B22" s="5"/>
      <c r="D22" s="5"/>
      <c r="F22" s="5"/>
      <c r="H22" s="5">
        <f>H17</f>
        <v>-0.38268340000000001</v>
      </c>
      <c r="I22">
        <f>DEGREES(ASIN(H22))</f>
        <v>-22.499997992830266</v>
      </c>
      <c r="J22" s="5"/>
    </row>
    <row r="23" spans="2:10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2:10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2:10" x14ac:dyDescent="0.25">
      <c r="B25" s="5"/>
      <c r="C25" s="5"/>
      <c r="D25" s="5"/>
      <c r="E25" s="5"/>
      <c r="F25" s="5"/>
      <c r="G25" s="5"/>
    </row>
    <row r="26" spans="2:10" x14ac:dyDescent="0.25">
      <c r="B26" s="5"/>
      <c r="C26" s="5"/>
      <c r="D26" s="5"/>
      <c r="E26" s="5"/>
      <c r="F26" s="5"/>
      <c r="G2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FFT Example</vt:lpstr>
      <vt:lpstr>SineWave</vt:lpstr>
      <vt:lpstr>Fixed Point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Sílvio Augusto</dc:creator>
  <cp:lastModifiedBy>Sílvio Augusto</cp:lastModifiedBy>
  <dcterms:created xsi:type="dcterms:W3CDTF">2016-07-20T16:19:19Z</dcterms:created>
  <dcterms:modified xsi:type="dcterms:W3CDTF">2016-07-28T22:29:27Z</dcterms:modified>
</cp:coreProperties>
</file>